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codeName="ThisWorkbook"/>
  <mc:AlternateContent xmlns:mc="http://schemas.openxmlformats.org/markup-compatibility/2006">
    <mc:Choice Requires="x15">
      <x15ac:absPath xmlns:x15ac="http://schemas.microsoft.com/office/spreadsheetml/2010/11/ac" url="C:\Users\Manova Divine\Downloads\"/>
    </mc:Choice>
  </mc:AlternateContent>
  <xr:revisionPtr revIDLastSave="0" documentId="8_{E7AA6A07-71D7-41FA-85BE-0047CB9244FE}" xr6:coauthVersionLast="47" xr6:coauthVersionMax="47" xr10:uidLastSave="{00000000-0000-0000-0000-000000000000}"/>
  <bookViews>
    <workbookView xWindow="-108" yWindow="-108" windowWidth="23256" windowHeight="12456" tabRatio="907"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7" i="28" l="1"/>
  <c r="V17" i="28"/>
  <c r="S17" i="28"/>
  <c r="M17" i="28"/>
  <c r="O17" i="28" s="1"/>
  <c r="K17" i="28"/>
  <c r="AC16" i="28" l="1"/>
  <c r="V16" i="28"/>
  <c r="S16" i="28"/>
  <c r="M16" i="28"/>
  <c r="O16" i="28" s="1"/>
  <c r="K16" i="28"/>
  <c r="AC15" i="28"/>
  <c r="V15" i="28"/>
  <c r="S15" i="28"/>
  <c r="M15" i="28"/>
  <c r="O15" i="28" s="1"/>
  <c r="K15" i="28"/>
  <c r="X15" i="6" l="1"/>
  <c r="V15" i="6"/>
  <c r="S15" i="6"/>
  <c r="M15" i="6"/>
  <c r="O15" i="6" s="1"/>
  <c r="K15" i="6"/>
  <c r="AC41" i="1" l="1"/>
  <c r="AA41" i="1"/>
  <c r="T44" i="1" l="1"/>
  <c r="T45" i="1"/>
  <c r="T46" i="1"/>
  <c r="T47" i="1"/>
  <c r="P44" i="1"/>
  <c r="P45" i="1"/>
  <c r="P46" i="1"/>
  <c r="P47" i="1"/>
  <c r="AA16" i="71" l="1"/>
  <c r="Z16" i="71"/>
  <c r="Y16" i="71"/>
  <c r="AA16" i="70"/>
  <c r="Z16" i="70"/>
  <c r="Y16" i="70"/>
  <c r="AA16" i="69"/>
  <c r="Z16" i="69"/>
  <c r="Y16" i="69"/>
  <c r="AA16" i="68"/>
  <c r="Z16" i="68"/>
  <c r="Y16" i="68"/>
  <c r="AA19" i="28"/>
  <c r="Z19" i="28"/>
  <c r="Y19"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6"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6" i="34" l="1"/>
  <c r="L16" i="34"/>
  <c r="K16" i="34"/>
  <c r="J3" i="34"/>
  <c r="V16" i="25"/>
  <c r="AC13" i="11"/>
  <c r="N13" i="5"/>
  <c r="V13" i="5"/>
  <c r="T13" i="3"/>
  <c r="L13" i="2"/>
  <c r="L13" i="4"/>
  <c r="T13" i="4"/>
  <c r="AC13" i="6"/>
  <c r="AC13" i="16"/>
  <c r="AC13" i="14"/>
  <c r="AC13" i="18"/>
  <c r="M16"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9" i="28"/>
  <c r="U19" i="28"/>
  <c r="R19" i="28"/>
  <c r="Q19" i="28"/>
  <c r="O19" i="28"/>
  <c r="N19" i="28"/>
  <c r="M19" i="28"/>
  <c r="J19" i="28"/>
  <c r="I19" i="28"/>
  <c r="H19"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7" i="6"/>
  <c r="W17" i="6"/>
  <c r="U17" i="6"/>
  <c r="R17" i="6"/>
  <c r="N17" i="6"/>
  <c r="M17" i="6"/>
  <c r="J17" i="6"/>
  <c r="I17" i="6"/>
  <c r="H17"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7" i="6"/>
  <c r="K17" i="6"/>
  <c r="S16" i="4"/>
  <c r="O16" i="4"/>
  <c r="V16" i="22" l="1"/>
  <c r="V16" i="31"/>
  <c r="V16" i="23"/>
  <c r="V16" i="33"/>
  <c r="V16" i="20"/>
  <c r="V16" i="18"/>
  <c r="N13" i="15"/>
  <c r="V13" i="15"/>
  <c r="X17" i="6"/>
  <c r="V17"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7" i="6"/>
  <c r="K16" i="4"/>
  <c r="O16" i="33"/>
  <c r="O16" i="31"/>
  <c r="AF13" i="15" l="1"/>
  <c r="V16" i="10"/>
  <c r="V16" i="3"/>
  <c r="X16" i="4"/>
  <c r="V16" i="4"/>
  <c r="X16" i="3"/>
  <c r="L70" i="1"/>
  <c r="W70" i="1" s="1"/>
  <c r="P70" i="1"/>
  <c r="P71" i="1" s="1"/>
  <c r="H15" i="44"/>
  <c r="I16" i="44"/>
  <c r="J77" i="1"/>
  <c r="I15" i="44" s="1"/>
  <c r="I17" i="44"/>
  <c r="Y16" i="2"/>
  <c r="Z14" i="1" s="1"/>
  <c r="W16" i="2"/>
  <c r="U16" i="2"/>
  <c r="R16" i="2"/>
  <c r="S14" i="1" s="1"/>
  <c r="Q16" i="2"/>
  <c r="R14" i="1" s="1"/>
  <c r="J16" i="2"/>
  <c r="K14" i="1" s="1"/>
  <c r="I16" i="2"/>
  <c r="J14" i="1" s="1"/>
  <c r="S16" i="2"/>
  <c r="T14" i="1" s="1"/>
  <c r="K16" i="2"/>
  <c r="L14" i="1" l="1"/>
  <c r="X14" i="1"/>
  <c r="X16" i="2"/>
  <c r="V14" i="1"/>
  <c r="V16" i="2"/>
  <c r="J16" i="44"/>
  <c r="K77" i="1"/>
  <c r="J15" i="44" s="1"/>
  <c r="L75" i="1"/>
  <c r="W75" i="1" s="1"/>
  <c r="V16" i="44" s="1"/>
  <c r="J17" i="44"/>
  <c r="L76" i="1"/>
  <c r="S19" i="28"/>
  <c r="K19" i="28"/>
  <c r="V19" i="28" s="1"/>
  <c r="Y14" i="1" l="1"/>
  <c r="W14" i="1"/>
  <c r="K17" i="44"/>
  <c r="W76" i="1"/>
  <c r="V17" i="44" s="1"/>
  <c r="K16" i="44"/>
  <c r="L77" i="1"/>
  <c r="O1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6" i="2"/>
  <c r="O14" i="1" s="1"/>
  <c r="M16" i="2"/>
  <c r="N14" i="1" s="1"/>
  <c r="H16"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7"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7" i="28" s="1"/>
  <c r="P15" i="6" l="1"/>
  <c r="P15" i="28"/>
  <c r="P16" i="28"/>
  <c r="Q16" i="36"/>
  <c r="Q77" i="1"/>
  <c r="P15" i="44" s="1"/>
  <c r="Q75" i="1"/>
  <c r="P16" i="44" s="1"/>
  <c r="P17"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9" i="28"/>
  <c r="P16" i="33"/>
  <c r="P16" i="26"/>
  <c r="P16" i="23"/>
  <c r="Q18" i="1"/>
  <c r="P16"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T17" i="28" l="1"/>
  <c r="L17" i="28"/>
  <c r="L15" i="28"/>
  <c r="L16" i="28"/>
  <c r="T15" i="28"/>
  <c r="T16" i="28"/>
  <c r="T15" i="6"/>
  <c r="L15" i="6"/>
  <c r="L17" i="6"/>
  <c r="T17"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9" i="28"/>
  <c r="T16" i="25"/>
  <c r="L16" i="26"/>
  <c r="T16" i="21"/>
  <c r="T16" i="19"/>
  <c r="L16" i="18"/>
  <c r="T16" i="33"/>
  <c r="T19" i="28"/>
  <c r="T16" i="18"/>
  <c r="L16" i="21"/>
  <c r="T16" i="20"/>
  <c r="L16" i="19"/>
  <c r="T16" i="26"/>
  <c r="L16" i="33"/>
  <c r="L16" i="31"/>
  <c r="T16" i="31"/>
  <c r="L16" i="23"/>
  <c r="T16" i="23"/>
  <c r="T16" i="22"/>
  <c r="L16" i="2"/>
  <c r="U14" i="1"/>
  <c r="M18" i="1"/>
  <c r="T16"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5" i="6" l="1"/>
  <c r="AD13" i="6" s="1"/>
  <c r="H20" i="1" s="1"/>
  <c r="AD1" i="3"/>
  <c r="AD13" i="2"/>
  <c r="H14" i="1" s="1"/>
  <c r="AD13" i="14"/>
  <c r="H23" i="1" s="1"/>
  <c r="V3" i="24"/>
  <c r="V16" i="24"/>
  <c r="V16"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6" i="34"/>
  <c r="AB16" i="34"/>
  <c r="AA16" i="34"/>
  <c r="N16" i="34"/>
  <c r="P16" i="34"/>
  <c r="O16" i="34"/>
  <c r="N3" i="34"/>
  <c r="O3" i="34"/>
  <c r="Q3" i="34"/>
  <c r="Q16" i="34"/>
  <c r="P3" i="34"/>
  <c r="U3" i="34"/>
  <c r="W16" i="34"/>
  <c r="X16" i="34" s="1"/>
  <c r="T16" i="34"/>
  <c r="Y16" i="34"/>
  <c r="S3" i="34"/>
  <c r="X3" i="34"/>
  <c r="Y3" i="34"/>
  <c r="W3" i="34"/>
  <c r="U16" i="34"/>
  <c r="T3" i="34"/>
  <c r="S16" i="34"/>
  <c r="R3" i="34"/>
  <c r="R16" i="34"/>
  <c r="T14" i="44"/>
  <c r="U79" i="1"/>
  <c r="T18" i="44" s="1"/>
  <c r="H25" i="1" l="1"/>
  <c r="AD13" i="3"/>
  <c r="H15" i="1" s="1"/>
  <c r="H18" i="1" s="1"/>
  <c r="H26" i="1" l="1"/>
  <c r="G13" i="44" s="1"/>
  <c r="H78" i="1" l="1"/>
  <c r="H79" i="1"/>
  <c r="G18" i="44" s="1"/>
  <c r="AB41" i="1"/>
  <c r="AB71" i="1" s="1"/>
  <c r="AB78" i="1" l="1"/>
  <c r="AA14" i="44"/>
  <c r="AB79" i="1"/>
  <c r="AA18" i="44" s="1"/>
</calcChain>
</file>

<file path=xl/sharedStrings.xml><?xml version="1.0" encoding="utf-8"?>
<sst xmlns="http://schemas.openxmlformats.org/spreadsheetml/2006/main" count="4533" uniqueCount="877">
  <si>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</si>
  <si>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</si>
  <si>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</si>
  <si>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</si>
  <si>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</si>
  <si>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</si>
  <si>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</si>
  <si>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</si>
  <si>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</si>
  <si>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</si>
  <si>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</si>
  <si>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</si>
  <si>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</si>
  <si>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</si>
  <si>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</si>
  <si>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</si>
  <si>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</si>
  <si>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</si>
  <si>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</si>
  <si>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</si>
  <si>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</si>
  <si>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</si>
  <si>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</si>
  <si>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</si>
  <si>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</si>
  <si>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</si>
  <si>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</si>
  <si>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</si>
  <si>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</si>
  <si>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</si>
  <si>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</si>
  <si>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</si>
  <si>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</si>
  <si>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</si>
  <si>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</si>
  <si>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</si>
  <si>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</si>
  <si>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</si>
  <si>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</si>
  <si>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</si>
  <si>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</si>
  <si>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</si>
  <si>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</si>
  <si>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</si>
  <si>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</si>
  <si>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</si>
  <si>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</si>
  <si>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</si>
  <si>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</si>
  <si>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</si>
  <si>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</si>
  <si>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</si>
  <si>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</si>
  <si>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</si>
  <si>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</si>
  <si>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</si>
  <si>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</si>
  <si>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</si>
  <si>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</si>
  <si>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</si>
  <si>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</si>
  <si>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</si>
  <si>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</si>
  <si>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</si>
  <si>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</si>
  <si>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</si>
  <si>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</si>
  <si>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</si>
  <si>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</si>
  <si>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</si>
  <si>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</si>
  <si>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</si>
  <si>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</si>
  <si>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</si>
  <si>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</si>
  <si>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</si>
  <si>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</si>
  <si>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</si>
  <si>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</si>
  <si>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</si>
  <si>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</si>
  <si>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</si>
  <si>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</si>
  <si>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</si>
  <si>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</si>
  <si>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</si>
  <si>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</si>
  <si>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</si>
  <si>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</si>
  <si>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</si>
  <si>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</si>
  <si>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</si>
  <si>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</si>
  <si>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</si>
  <si>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</si>
  <si>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</si>
  <si>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</si>
  <si>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</si>
  <si>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</si>
  <si>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</si>
  <si>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</si>
  <si>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</si>
  <si>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</si>
  <si>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</si>
  <si>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</si>
  <si>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</si>
  <si>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</si>
  <si>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</si>
  <si>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</si>
  <si>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</si>
  <si>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</si>
  <si>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</si>
  <si>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</si>
  <si>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</si>
  <si>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</si>
  <si>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</si>
  <si>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</si>
  <si>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</si>
  <si>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</si>
  <si>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</si>
  <si>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</si>
  <si>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</si>
  <si>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</si>
  <si>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</si>
  <si>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</si>
  <si>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</si>
  <si>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</si>
  <si>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</si>
  <si>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</si>
  <si>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</si>
  <si>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</si>
  <si>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</si>
  <si>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</si>
  <si>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</si>
  <si>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</si>
  <si>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</si>
  <si>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</si>
  <si>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</si>
  <si>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</si>
  <si>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</si>
  <si>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</si>
  <si>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</si>
  <si>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</si>
  <si>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</si>
  <si>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</si>
  <si>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</si>
  <si>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</si>
  <si>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</si>
  <si>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</si>
  <si>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</si>
  <si>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</si>
  <si>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</si>
  <si>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</si>
  <si>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</si>
  <si>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</si>
  <si>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</si>
  <si>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</si>
  <si>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</si>
  <si>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</si>
  <si>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</si>
  <si>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</si>
  <si>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</si>
  <si>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</si>
  <si>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</si>
  <si>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</si>
  <si>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</si>
  <si>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</si>
  <si>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</si>
  <si>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</si>
  <si>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</si>
  <si>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</si>
  <si>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</si>
  <si>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</si>
  <si>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</si>
  <si>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</si>
  <si>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</si>
  <si>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</si>
  <si>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</si>
  <si>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</si>
  <si>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</si>
  <si>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</si>
  <si>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</si>
  <si>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</si>
  <si>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</si>
  <si>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</si>
  <si>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</si>
  <si>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</si>
  <si>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</si>
  <si>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</si>
  <si>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</si>
  <si>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</si>
  <si>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</si>
  <si>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</si>
  <si>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</si>
  <si>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</si>
  <si>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</si>
  <si>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</si>
  <si>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</si>
  <si>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</si>
  <si>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</si>
  <si>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</si>
  <si>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</si>
  <si>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</si>
  <si>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</si>
  <si>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</si>
  <si>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</si>
  <si>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</si>
  <si>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</si>
  <si>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</si>
  <si>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</si>
  <si>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</si>
  <si>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</si>
  <si>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</si>
  <si>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</si>
  <si>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</si>
  <si>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</si>
  <si>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</si>
  <si>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</si>
  <si>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</si>
  <si>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</si>
  <si>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</si>
  <si>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</si>
  <si>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</si>
  <si>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</si>
  <si>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</si>
  <si>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</si>
  <si>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</si>
  <si>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</si>
  <si>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</si>
  <si>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</si>
  <si>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</si>
  <si>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</si>
  <si>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</si>
  <si>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</si>
  <si>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</si>
  <si>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</si>
  <si>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</si>
  <si>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</si>
  <si>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</si>
  <si>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</si>
  <si>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</si>
  <si>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</si>
  <si>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</si>
  <si>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</si>
  <si>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</si>
  <si>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</si>
  <si>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</si>
  <si>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</si>
  <si>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</si>
  <si>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</si>
  <si>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</si>
  <si>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</si>
  <si>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</si>
  <si>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</si>
  <si>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</si>
  <si>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</si>
  <si>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</si>
  <si>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</si>
  <si>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</si>
  <si>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</si>
  <si>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</si>
  <si>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</si>
  <si>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</si>
  <si>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</si>
  <si>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</si>
  <si>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</si>
  <si>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</si>
  <si>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</si>
  <si>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</si>
  <si>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</si>
  <si>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</si>
  <si>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</si>
  <si>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</si>
  <si>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</si>
  <si>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</si>
  <si>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</si>
  <si>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</si>
  <si>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</si>
  <si>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</si>
  <si>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</si>
  <si>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</si>
  <si>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</si>
  <si>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</si>
  <si>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</si>
  <si>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</si>
  <si>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</si>
  <si>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</si>
  <si>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</si>
  <si>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</si>
  <si>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</si>
  <si>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</si>
  <si>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</si>
  <si>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</si>
  <si>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</si>
  <si>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</si>
  <si>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</si>
  <si>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</si>
  <si>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</si>
  <si>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</si>
  <si>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</si>
  <si>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</si>
  <si>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</si>
  <si>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</si>
  <si>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</si>
  <si>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</si>
  <si>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</si>
  <si>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</si>
  <si>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</si>
  <si>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</si>
  <si>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</si>
  <si>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</si>
  <si>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</si>
  <si>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</si>
  <si>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</si>
  <si>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</si>
  <si>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</si>
  <si>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</si>
  <si>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</si>
  <si>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</si>
  <si>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</si>
  <si>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</si>
  <si>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</si>
  <si>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</si>
  <si>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</si>
  <si>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</si>
  <si>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</si>
  <si>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</si>
  <si>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</si>
  <si>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</si>
  <si>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</si>
  <si>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</si>
  <si>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</si>
  <si>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</si>
  <si>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</si>
  <si>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</si>
  <si>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</si>
  <si>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</si>
  <si>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</si>
  <si>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</si>
  <si>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</si>
  <si>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</si>
  <si>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</si>
  <si>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</si>
  <si>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</si>
  <si>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</si>
  <si>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</si>
  <si>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</si>
  <si>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</si>
  <si>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</si>
  <si>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</si>
  <si>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</si>
  <si>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</si>
  <si>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</si>
  <si>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</si>
  <si>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</si>
  <si>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</si>
  <si>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</si>
  <si>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</si>
  <si>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</si>
  <si>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</si>
  <si>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</si>
  <si>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</si>
  <si>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</si>
  <si>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</si>
  <si>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</si>
  <si>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</si>
  <si>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</si>
  <si>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</si>
  <si>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</si>
  <si>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</si>
  <si>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</si>
  <si>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</si>
  <si>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</si>
  <si>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</si>
  <si>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</si>
  <si>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</si>
  <si>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</si>
  <si>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</si>
  <si>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</si>
  <si>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</si>
  <si>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</si>
  <si>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</si>
  <si>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</si>
  <si>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</si>
  <si>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</si>
  <si>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</si>
  <si>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</si>
  <si>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</si>
  <si>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</si>
  <si>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</si>
  <si>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</si>
  <si>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</si>
  <si>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</si>
  <si>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</si>
  <si>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</si>
  <si>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</si>
  <si>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</si>
  <si>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</si>
  <si>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</si>
  <si>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</si>
  <si>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</si>
  <si>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</si>
  <si>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</si>
  <si>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</si>
  <si>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</si>
  <si>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</si>
  <si>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</si>
  <si>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</si>
  <si>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</si>
  <si>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</si>
  <si>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</si>
  <si>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</si>
  <si>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</si>
  <si>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</si>
  <si>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</si>
  <si>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</si>
  <si>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</si>
  <si>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</si>
  <si>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</si>
  <si>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</si>
  <si>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</si>
  <si>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</si>
  <si>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</si>
  <si>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</si>
  <si>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</si>
  <si>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</si>
  <si>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</si>
  <si>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</si>
  <si>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</si>
  <si>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</si>
  <si>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</si>
  <si>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</si>
  <si>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</si>
  <si>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</si>
  <si>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</si>
  <si>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</si>
  <si>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</si>
  <si>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</si>
  <si>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</si>
  <si>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</si>
  <si>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</si>
  <si>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</si>
  <si>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</si>
  <si>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</si>
  <si>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</si>
  <si>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</si>
  <si>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</si>
  <si>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</si>
  <si>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</si>
  <si>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</si>
  <si>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</si>
  <si>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</si>
  <si>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</si>
  <si>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</si>
  <si>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</si>
  <si>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</si>
  <si>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</si>
  <si>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</si>
  <si>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</si>
  <si>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</si>
  <si>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</si>
  <si>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</si>
  <si>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</si>
  <si>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</si>
  <si>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</si>
  <si>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</si>
  <si>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</si>
  <si>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</si>
  <si>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</si>
  <si>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</si>
  <si>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</si>
  <si>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</si>
  <si>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</si>
  <si>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</si>
  <si>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</si>
  <si>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</si>
  <si>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</si>
  <si>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</si>
  <si>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</si>
  <si>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</si>
  <si>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</si>
  <si>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</si>
  <si>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</si>
  <si>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</si>
  <si>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</si>
  <si>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</si>
  <si>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</si>
  <si>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</si>
  <si>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</si>
  <si>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</si>
  <si>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</si>
  <si>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</si>
  <si>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</si>
  <si>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</si>
  <si>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</si>
  <si>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</si>
  <si>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</si>
  <si>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</si>
  <si>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</si>
  <si>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</si>
  <si>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</si>
  <si>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</si>
  <si>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</si>
  <si>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</si>
  <si>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</si>
  <si>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</si>
  <si>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</si>
  <si>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</si>
  <si>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</si>
  <si>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</si>
  <si>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</si>
  <si>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</si>
  <si>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</si>
  <si>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</si>
  <si>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</si>
  <si>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</si>
  <si>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</si>
  <si>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</si>
  <si>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</si>
  <si>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</si>
  <si>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</si>
  <si>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</si>
  <si>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</si>
  <si>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</si>
  <si>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</si>
  <si>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</si>
  <si>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</si>
  <si>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</si>
  <si>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</si>
  <si>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</si>
  <si>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</si>
  <si>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</si>
  <si>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</si>
  <si>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</si>
  <si>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</si>
  <si>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</si>
  <si>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</si>
  <si>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</si>
  <si>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</si>
  <si>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</si>
  <si>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</si>
  <si>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</si>
  <si>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</si>
  <si>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</si>
  <si>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</si>
  <si>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</si>
  <si>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</si>
  <si>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</si>
  <si>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</si>
  <si>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</si>
  <si>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</si>
  <si>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</si>
  <si>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</si>
  <si>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</si>
  <si>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</si>
  <si>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</si>
  <si>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</si>
  <si>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</si>
  <si>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</si>
  <si>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</si>
  <si>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</si>
  <si>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</si>
  <si>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</si>
  <si>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</si>
  <si>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</si>
  <si>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</si>
  <si>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</si>
  <si>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</si>
  <si>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</si>
  <si>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</si>
  <si>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</si>
  <si>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</si>
  <si>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</si>
  <si>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</si>
  <si>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</si>
  <si>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</si>
  <si>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</si>
  <si>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</si>
  <si>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</si>
  <si>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</si>
  <si>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</si>
  <si>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</si>
  <si>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</si>
  <si>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</si>
  <si>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</si>
  <si>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</si>
  <si>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</si>
  <si>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</si>
  <si>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</si>
  <si>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</si>
  <si>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</si>
  <si>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</si>
  <si>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</si>
  <si>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</si>
  <si>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</si>
  <si>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</si>
  <si>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</si>
  <si>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</si>
  <si>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</si>
  <si>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</si>
  <si>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</si>
  <si>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</si>
  <si>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</si>
  <si>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</si>
  <si>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</si>
  <si>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</si>
  <si>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</si>
  <si>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</si>
  <si>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</si>
  <si>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</si>
  <si>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</si>
  <si>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</si>
  <si>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</si>
  <si>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</si>
  <si>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</si>
  <si>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</si>
  <si>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</si>
  <si>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</si>
  <si>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</si>
  <si>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</si>
  <si>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</si>
  <si>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</si>
  <si>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</si>
  <si>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</si>
  <si>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</si>
  <si>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</si>
  <si>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</si>
  <si>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</si>
  <si>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</si>
  <si>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</si>
  <si>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</si>
  <si>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</si>
  <si>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</si>
  <si>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</si>
  <si>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</si>
  <si>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</si>
  <si>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</si>
  <si>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</si>
  <si>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</si>
  <si>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</si>
  <si>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</si>
  <si>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</si>
  <si>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</si>
  <si>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</si>
  <si>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</si>
  <si>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</si>
  <si>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</si>
  <si>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</si>
  <si>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</si>
  <si>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</si>
  <si>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</si>
  <si>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</si>
  <si>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</si>
  <si>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</si>
  <si>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</si>
  <si>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</si>
  <si>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</si>
  <si>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</si>
  <si>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</si>
  <si>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</si>
  <si>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</si>
  <si>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</si>
  <si>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</si>
  <si>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</si>
  <si>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</si>
  <si>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</si>
  <si>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</si>
  <si>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</si>
  <si>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</si>
  <si>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</si>
  <si>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</si>
  <si>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</si>
  <si>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</si>
  <si>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</si>
  <si>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</si>
  <si>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</si>
  <si>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</si>
  <si>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</si>
  <si>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</si>
  <si>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</si>
  <si>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</si>
  <si>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</si>
  <si>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</si>
  <si>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</si>
  <si>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</si>
  <si>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</si>
  <si>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</si>
  <si>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</si>
  <si>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</si>
  <si>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</si>
  <si>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</si>
  <si>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</si>
  <si>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</si>
  <si>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</si>
  <si>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</si>
  <si>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</si>
  <si>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</si>
  <si>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</si>
  <si>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</si>
  <si>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</si>
  <si>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</si>
  <si>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</si>
  <si>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</si>
  <si>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</si>
  <si>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</si>
  <si>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</si>
  <si>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</si>
  <si>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</si>
  <si>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</si>
  <si>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</si>
  <si>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</si>
  <si>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</si>
  <si>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</si>
  <si>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</si>
  <si>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</si>
  <si>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</si>
  <si>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</si>
  <si>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</si>
  <si>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</si>
  <si>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</si>
  <si>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</si>
  <si>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</si>
  <si>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</si>
  <si>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</si>
  <si>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</si>
  <si>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</si>
  <si>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</si>
  <si>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</si>
  <si>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</si>
  <si>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</si>
  <si>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</si>
  <si>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</si>
  <si>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</si>
  <si>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</si>
  <si>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</si>
  <si>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</si>
  <si>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</si>
  <si>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</si>
  <si>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</si>
  <si>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</si>
  <si>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</si>
  <si>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</si>
  <si>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</si>
  <si>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</si>
  <si>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</si>
  <si>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</si>
  <si>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</si>
  <si>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</si>
  <si>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</si>
  <si>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</si>
  <si>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</si>
  <si>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</si>
  <si>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</si>
  <si>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</si>
  <si>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</si>
  <si>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</si>
  <si>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</si>
  <si>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</si>
  <si>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</si>
  <si>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</si>
  <si>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</si>
  <si>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</si>
  <si>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</si>
  <si>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</si>
  <si>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</si>
  <si>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</si>
  <si>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</si>
  <si>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</si>
  <si>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</si>
  <si>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</si>
  <si>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</si>
  <si>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</si>
  <si>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</si>
  <si>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</si>
  <si>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</si>
  <si>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</si>
  <si>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</si>
  <si>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</si>
  <si>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</si>
  <si>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</si>
  <si>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</si>
  <si>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</si>
  <si>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</si>
  <si>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</si>
  <si>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</si>
  <si>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</si>
  <si>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</si>
  <si>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</si>
  <si>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</si>
  <si>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</si>
  <si>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</si>
  <si>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</si>
  <si>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</si>
  <si>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</si>
  <si>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</si>
  <si>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</si>
  <si>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</si>
  <si>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</si>
  <si>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</si>
  <si>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</si>
  <si>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</si>
  <si>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</si>
  <si>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</si>
  <si>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</si>
  <si>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</si>
  <si>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</si>
  <si>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</si>
  <si>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</si>
  <si>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</si>
  <si>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</si>
  <si>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</si>
  <si>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</si>
  <si>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</si>
  <si>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</si>
  <si>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</si>
  <si>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</si>
  <si>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</si>
  <si>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</si>
  <si>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</si>
  <si>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</si>
  <si>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</si>
  <si>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</si>
  <si>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</si>
  <si>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</si>
  <si>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</si>
  <si>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</si>
  <si>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</si>
  <si>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</si>
  <si>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</si>
  <si>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</si>
  <si>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</si>
  <si>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</si>
  <si>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</si>
  <si>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</si>
  <si>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</si>
  <si>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</si>
  <si>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</si>
  <si>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</si>
  <si>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</si>
  <si>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</si>
  <si>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</si>
  <si>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</si>
  <si>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</si>
  <si>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</si>
  <si>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</si>
  <si>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</si>
  <si>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</si>
  <si>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</si>
  <si>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</si>
  <si>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</si>
  <si>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</si>
  <si>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</si>
  <si>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</si>
  <si>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</si>
  <si>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</si>
  <si>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</si>
  <si>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</si>
  <si>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</si>
  <si>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</si>
  <si>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</si>
  <si>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</si>
  <si>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</si>
  <si>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</si>
  <si>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532386</t>
  </si>
  <si>
    <t>CALSOFT</t>
  </si>
  <si>
    <t>NOTLISTED</t>
  </si>
  <si>
    <t>INE526B01014</t>
  </si>
  <si>
    <t>CALIFORNIA SOFTWARE COMPANY LIMITED</t>
  </si>
  <si>
    <t>30-09-2024</t>
  </si>
  <si>
    <t>VASUDEVAN M</t>
  </si>
  <si>
    <t>ABGPV5992D</t>
  </si>
  <si>
    <t>SUNIL KUMAR CHHAJER</t>
  </si>
  <si>
    <t>GUNJAN  CHHAJER</t>
  </si>
  <si>
    <t>AGNPC0093Q</t>
  </si>
  <si>
    <t>AJVPC1688G</t>
  </si>
  <si>
    <t>NANDINI J NATHANI</t>
  </si>
  <si>
    <t>AHDPN4553D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</si>
</sst>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3">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49" fontId="0" fillId="13" borderId="18" xfId="0" applyNumberFormat="1"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1" borderId="14" xfId="0" applyFill="1" applyBorder="1" applyAlignment="1">
      <alignment horizontal="center" vertical="center"/>
    </xf>
    <xf numFmtId="165"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60960</xdr:colOff>
          <xdr:row>14</xdr:row>
          <xdr:rowOff>60960</xdr:rowOff>
        </xdr:from>
        <xdr:to>
          <xdr:col>25</xdr:col>
          <xdr:colOff>1356360</xdr:colOff>
          <xdr:row>14</xdr:row>
          <xdr:rowOff>266700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60960</xdr:colOff>
          <xdr:row>14</xdr:row>
          <xdr:rowOff>60960</xdr:rowOff>
        </xdr:from>
        <xdr:to>
          <xdr:col>23</xdr:col>
          <xdr:colOff>1356360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60960</xdr:colOff>
          <xdr:row>15</xdr:row>
          <xdr:rowOff>60960</xdr:rowOff>
        </xdr:from>
        <xdr:to>
          <xdr:col>23</xdr:col>
          <xdr:colOff>1356360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60960</xdr:colOff>
          <xdr:row>16</xdr:row>
          <xdr:rowOff>60960</xdr:rowOff>
        </xdr:from>
        <xdr:to>
          <xdr:col>23</xdr:col>
          <xdr:colOff>1356360</xdr:colOff>
          <xdr:row>16</xdr:row>
          <xdr:rowOff>266700</xdr:rowOff>
        </xdr:to>
        <xdr:sp macro="" textlink="">
          <xdr:nvSpPr>
            <xdr:cNvPr id="47107" name="Button 3" hidden="1">
              <a:extLst>
                <a:ext uri="{63B3BB69-23CF-44E3-9099-C40C66FF867C}">
                  <a14:compatExt spid="_x0000_s47107"/>
                </a:ext>
                <a:ext uri="{FF2B5EF4-FFF2-40B4-BE49-F238E27FC236}">
                  <a16:creationId xmlns:a16="http://schemas.microsoft.com/office/drawing/2014/main" id="{00000000-0008-0000-2D00-000003B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46.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6.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7.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6640625" customWidth="1"/>
    <col min="2" max="2" width="3" customWidth="1"/>
    <col min="3" max="3" width="2.6640625" customWidth="1"/>
    <col min="4" max="4" width="8" customWidth="1"/>
    <col min="5" max="5" width="12.109375" customWidth="1"/>
    <col min="6" max="6" width="16.5546875" customWidth="1"/>
    <col min="7" max="7" width="17" customWidth="1"/>
    <col min="8" max="8" width="12.88671875" customWidth="1"/>
    <col min="9" max="9" width="15.33203125" customWidth="1"/>
    <col min="10" max="10" width="20.109375" customWidth="1"/>
    <col min="11" max="11" width="4.44140625" customWidth="1"/>
    <col min="12" max="12" width="3.88671875" customWidth="1"/>
    <col min="13" max="13" width="5.109375" customWidth="1"/>
    <col min="14" max="16384" width="9.109375" hidden="1"/>
  </cols>
  <sheetData>
    <row r="1" spans="4:10" ht="14.4"/>
    <row r="2" spans="4:10" ht="14.4">
      <c r="I2" s="213"/>
    </row>
    <row r="3" spans="4:10" ht="14.4">
      <c r="I3" s="213"/>
    </row>
    <row r="4" spans="4:10" ht="14.4">
      <c r="I4" s="213"/>
    </row>
    <row r="5" spans="4:10" ht="14.4">
      <c r="I5" s="213"/>
    </row>
    <row r="6" spans="4:10" ht="14.4">
      <c r="E6" s="403" t="s">
        <v>396</v>
      </c>
      <c r="F6" s="404"/>
      <c r="G6" s="404"/>
      <c r="H6" s="404"/>
      <c r="I6" s="405"/>
    </row>
    <row r="7" spans="4:10" ht="14.4">
      <c r="E7" s="214" t="s">
        <v>397</v>
      </c>
      <c r="F7" s="406" t="s">
        <v>398</v>
      </c>
      <c r="G7" s="407"/>
      <c r="H7" s="407"/>
      <c r="I7" s="408"/>
    </row>
    <row r="8" spans="4:10" ht="14.4">
      <c r="E8" s="214" t="s">
        <v>399</v>
      </c>
      <c r="F8" s="406" t="s">
        <v>400</v>
      </c>
      <c r="G8" s="409"/>
      <c r="H8" s="409"/>
      <c r="I8" s="410"/>
    </row>
    <row r="9" spans="4:10" ht="14.4">
      <c r="E9" s="214" t="s">
        <v>401</v>
      </c>
      <c r="F9" s="406" t="s">
        <v>402</v>
      </c>
      <c r="G9" s="409"/>
      <c r="H9" s="409"/>
      <c r="I9" s="410"/>
    </row>
    <row r="10" spans="4:10" ht="14.4">
      <c r="E10" s="214" t="s">
        <v>403</v>
      </c>
      <c r="F10" s="406" t="s">
        <v>582</v>
      </c>
      <c r="G10" s="409"/>
      <c r="H10" s="409"/>
      <c r="I10" s="410"/>
    </row>
    <row r="11" spans="4:10" ht="14.4">
      <c r="E11" s="214" t="s">
        <v>581</v>
      </c>
      <c r="F11" s="406" t="s">
        <v>431</v>
      </c>
      <c r="G11" s="409"/>
      <c r="H11" s="409"/>
      <c r="I11" s="410"/>
    </row>
    <row r="12" spans="4:10" ht="14.4">
      <c r="E12" s="214" t="s">
        <v>585</v>
      </c>
      <c r="F12" s="406" t="s">
        <v>586</v>
      </c>
      <c r="G12" s="409"/>
      <c r="H12" s="409"/>
      <c r="I12" s="410"/>
    </row>
    <row r="13" spans="4:10" ht="14.4">
      <c r="I13" s="213"/>
    </row>
    <row r="14" spans="4:10" ht="14.4">
      <c r="I14" s="213"/>
    </row>
    <row r="15" spans="4:10" ht="14.4">
      <c r="D15" s="411" t="s">
        <v>404</v>
      </c>
      <c r="E15" s="412"/>
      <c r="F15" s="412"/>
      <c r="G15" s="412"/>
      <c r="H15" s="412"/>
      <c r="I15" s="412"/>
      <c r="J15" s="413"/>
    </row>
    <row r="16" spans="4:10" ht="27.75" customHeight="1">
      <c r="D16" s="414" t="s">
        <v>405</v>
      </c>
      <c r="E16" s="414"/>
      <c r="F16" s="414"/>
      <c r="G16" s="414"/>
      <c r="H16" s="414"/>
      <c r="I16" s="414"/>
      <c r="J16" s="414"/>
    </row>
    <row r="17" spans="4:10" ht="45" customHeight="1">
      <c r="D17" s="415" t="s">
        <v>406</v>
      </c>
      <c r="E17" s="415"/>
      <c r="F17" s="415"/>
      <c r="G17" s="415"/>
      <c r="H17" s="415"/>
      <c r="I17" s="415"/>
      <c r="J17" s="415"/>
    </row>
    <row r="18" spans="4:10" ht="14.4">
      <c r="D18" s="215"/>
      <c r="E18" s="215"/>
      <c r="F18" s="215"/>
      <c r="G18" s="215"/>
      <c r="H18" s="215"/>
      <c r="I18" s="216"/>
      <c r="J18" s="215"/>
    </row>
    <row r="19" spans="4:10" ht="14.4">
      <c r="I19" s="213"/>
    </row>
    <row r="20" spans="4:10" ht="15.6">
      <c r="D20" s="379" t="s">
        <v>407</v>
      </c>
      <c r="E20" s="380"/>
      <c r="F20" s="380"/>
      <c r="G20" s="380"/>
      <c r="H20" s="380"/>
      <c r="I20" s="380"/>
      <c r="J20" s="381"/>
    </row>
    <row r="21" spans="4:10" ht="18" customHeight="1">
      <c r="D21" s="388" t="s">
        <v>408</v>
      </c>
      <c r="E21" s="416"/>
      <c r="F21" s="416"/>
      <c r="G21" s="416"/>
      <c r="H21" s="416"/>
      <c r="I21" s="416"/>
      <c r="J21" s="417"/>
    </row>
    <row r="22" spans="4:10" ht="16.5" customHeight="1">
      <c r="D22" s="418" t="s">
        <v>409</v>
      </c>
      <c r="E22" s="419"/>
      <c r="F22" s="419"/>
      <c r="G22" s="419"/>
      <c r="H22" s="419"/>
      <c r="I22" s="419"/>
      <c r="J22" s="420"/>
    </row>
    <row r="23" spans="4:10" ht="16.5" customHeight="1">
      <c r="D23" s="400" t="s">
        <v>410</v>
      </c>
      <c r="E23" s="401"/>
      <c r="F23" s="401"/>
      <c r="G23" s="401"/>
      <c r="H23" s="401"/>
      <c r="I23" s="401"/>
      <c r="J23" s="402"/>
    </row>
    <row r="24" spans="4:10" ht="18.75" customHeight="1">
      <c r="D24" s="400" t="s">
        <v>411</v>
      </c>
      <c r="E24" s="401"/>
      <c r="F24" s="401"/>
      <c r="G24" s="401"/>
      <c r="H24" s="401"/>
      <c r="I24" s="401"/>
      <c r="J24" s="402"/>
    </row>
    <row r="25" spans="4:10" ht="28.5" customHeight="1">
      <c r="D25" s="421" t="s">
        <v>412</v>
      </c>
      <c r="E25" s="422"/>
      <c r="F25" s="422"/>
      <c r="G25" s="422"/>
      <c r="H25" s="422"/>
      <c r="I25" s="422"/>
      <c r="J25" s="423"/>
    </row>
    <row r="26" spans="4:10" ht="14.4">
      <c r="I26" s="213"/>
    </row>
    <row r="27" spans="4:10" ht="14.4">
      <c r="I27" s="213"/>
    </row>
    <row r="28" spans="4:10" ht="15.6">
      <c r="D28" s="394" t="s">
        <v>413</v>
      </c>
      <c r="E28" s="395"/>
      <c r="F28" s="395"/>
      <c r="G28" s="395"/>
      <c r="H28" s="395"/>
      <c r="I28" s="395"/>
      <c r="J28" s="396"/>
    </row>
    <row r="29" spans="4:10" ht="14.4">
      <c r="D29" s="217">
        <v>1</v>
      </c>
      <c r="E29" s="427" t="s">
        <v>414</v>
      </c>
      <c r="F29" s="428"/>
      <c r="G29" s="428"/>
      <c r="H29" s="428"/>
      <c r="I29" s="428"/>
      <c r="J29" s="220" t="s">
        <v>415</v>
      </c>
    </row>
    <row r="30" spans="4:10" ht="14.4">
      <c r="D30" s="217">
        <v>2</v>
      </c>
      <c r="E30" s="427" t="s">
        <v>432</v>
      </c>
      <c r="F30" s="428"/>
      <c r="G30" s="428"/>
      <c r="H30" s="428"/>
      <c r="I30" s="428"/>
      <c r="J30" s="220" t="s">
        <v>432</v>
      </c>
    </row>
    <row r="31" spans="4:10" ht="14.4">
      <c r="D31" s="217">
        <v>3</v>
      </c>
      <c r="E31" s="427" t="s">
        <v>433</v>
      </c>
      <c r="F31" s="428"/>
      <c r="G31" s="428"/>
      <c r="H31" s="428"/>
      <c r="I31" s="428"/>
      <c r="J31" s="220" t="s">
        <v>433</v>
      </c>
    </row>
    <row r="32" spans="4:10" ht="14.4">
      <c r="D32" s="217">
        <v>4</v>
      </c>
      <c r="E32" s="427" t="s">
        <v>434</v>
      </c>
      <c r="F32" s="428"/>
      <c r="G32" s="428"/>
      <c r="H32" s="428"/>
      <c r="I32" s="428"/>
      <c r="J32" s="220" t="s">
        <v>434</v>
      </c>
    </row>
    <row r="33" spans="4:10" ht="14.4">
      <c r="D33" s="217">
        <v>5</v>
      </c>
      <c r="E33" s="427" t="s">
        <v>847</v>
      </c>
      <c r="F33" s="428"/>
      <c r="G33" s="428"/>
      <c r="H33" s="428"/>
      <c r="I33" s="428"/>
      <c r="J33" s="220" t="s">
        <v>847</v>
      </c>
    </row>
    <row r="34" spans="4:10" ht="14.4">
      <c r="D34" s="218"/>
      <c r="E34" s="218"/>
      <c r="F34" s="218"/>
      <c r="G34" s="218"/>
      <c r="H34" s="218"/>
      <c r="I34" s="219"/>
      <c r="J34" s="218"/>
    </row>
    <row r="35" spans="4:10" ht="14.4">
      <c r="D35" s="218"/>
      <c r="E35" s="218"/>
      <c r="F35" s="218"/>
      <c r="G35" s="218"/>
      <c r="H35" s="218"/>
      <c r="I35" s="219"/>
      <c r="J35" s="218"/>
    </row>
    <row r="36" spans="4:10" ht="15.6">
      <c r="D36" s="379" t="s">
        <v>579</v>
      </c>
      <c r="E36" s="380"/>
      <c r="F36" s="380"/>
      <c r="G36" s="380"/>
      <c r="H36" s="380"/>
      <c r="I36" s="380"/>
      <c r="J36" s="381"/>
    </row>
    <row r="37" spans="4:10" ht="30" customHeight="1">
      <c r="D37" s="429" t="s">
        <v>580</v>
      </c>
      <c r="E37" s="430"/>
      <c r="F37" s="430"/>
      <c r="G37" s="430"/>
      <c r="H37" s="430"/>
      <c r="I37" s="430"/>
      <c r="J37" s="431"/>
    </row>
    <row r="38" spans="4:10" ht="14.4">
      <c r="D38" s="218"/>
      <c r="E38" s="218"/>
      <c r="F38" s="218"/>
      <c r="G38" s="218"/>
      <c r="H38" s="218"/>
      <c r="I38" s="219"/>
      <c r="J38" s="218"/>
    </row>
    <row r="39" spans="4:10" ht="14.4">
      <c r="D39" s="218"/>
      <c r="E39" s="218"/>
      <c r="F39" s="218"/>
      <c r="G39" s="218"/>
      <c r="H39" s="218"/>
      <c r="I39" s="219"/>
      <c r="J39" s="218"/>
    </row>
    <row r="40" spans="4:10" ht="14.4">
      <c r="I40" s="213"/>
    </row>
    <row r="41" spans="4:10" ht="18" customHeight="1">
      <c r="D41" s="379" t="s">
        <v>583</v>
      </c>
      <c r="E41" s="380"/>
      <c r="F41" s="380"/>
      <c r="G41" s="380"/>
      <c r="H41" s="380"/>
      <c r="I41" s="380"/>
      <c r="J41" s="381"/>
    </row>
    <row r="42" spans="4:10" ht="60" customHeight="1">
      <c r="D42" s="382" t="s">
        <v>435</v>
      </c>
      <c r="E42" s="383"/>
      <c r="F42" s="383"/>
      <c r="G42" s="383"/>
      <c r="H42" s="383"/>
      <c r="I42" s="383"/>
      <c r="J42" s="384"/>
    </row>
    <row r="43" spans="4:10" ht="49.5" customHeight="1">
      <c r="D43" s="385" t="s">
        <v>416</v>
      </c>
      <c r="E43" s="386"/>
      <c r="F43" s="386"/>
      <c r="G43" s="386"/>
      <c r="H43" s="386"/>
      <c r="I43" s="386"/>
      <c r="J43" s="387"/>
    </row>
    <row r="44" spans="4:10" ht="53.25" customHeight="1">
      <c r="D44" s="385" t="s">
        <v>417</v>
      </c>
      <c r="E44" s="386"/>
      <c r="F44" s="386"/>
      <c r="G44" s="386"/>
      <c r="H44" s="386"/>
      <c r="I44" s="386"/>
      <c r="J44" s="387"/>
    </row>
    <row r="45" spans="4:10" ht="30" customHeight="1">
      <c r="D45" s="388" t="s">
        <v>418</v>
      </c>
      <c r="E45" s="389"/>
      <c r="F45" s="389"/>
      <c r="G45" s="389"/>
      <c r="H45" s="389"/>
      <c r="I45" s="389"/>
      <c r="J45" s="390"/>
    </row>
    <row r="46" spans="4:10" ht="56.25" customHeight="1">
      <c r="D46" s="391" t="s">
        <v>419</v>
      </c>
      <c r="E46" s="392"/>
      <c r="F46" s="392"/>
      <c r="G46" s="392"/>
      <c r="H46" s="392"/>
      <c r="I46" s="392"/>
      <c r="J46" s="393"/>
    </row>
    <row r="47" spans="4:10" ht="84.75" customHeight="1">
      <c r="D47" s="391" t="s">
        <v>420</v>
      </c>
      <c r="E47" s="392"/>
      <c r="F47" s="392"/>
      <c r="G47" s="392"/>
      <c r="H47" s="392"/>
      <c r="I47" s="392"/>
      <c r="J47" s="393"/>
    </row>
    <row r="48" spans="4:10" ht="61.5" customHeight="1">
      <c r="D48" s="424" t="s">
        <v>421</v>
      </c>
      <c r="E48" s="425"/>
      <c r="F48" s="425"/>
      <c r="G48" s="425"/>
      <c r="H48" s="425"/>
      <c r="I48" s="425"/>
      <c r="J48" s="426"/>
    </row>
    <row r="49" spans="4:10" ht="14.4">
      <c r="I49" s="213"/>
    </row>
    <row r="50" spans="4:10" ht="14.4">
      <c r="I50" s="213"/>
    </row>
    <row r="51" spans="4:10" ht="15.6">
      <c r="D51" s="394" t="s">
        <v>584</v>
      </c>
      <c r="E51" s="395"/>
      <c r="F51" s="395"/>
      <c r="G51" s="395"/>
      <c r="H51" s="395"/>
      <c r="I51" s="395"/>
      <c r="J51" s="396"/>
    </row>
    <row r="52" spans="4:10" ht="20.100000000000001" customHeight="1">
      <c r="D52" s="378" t="s">
        <v>422</v>
      </c>
      <c r="E52" s="378"/>
      <c r="F52" s="378"/>
      <c r="G52" s="378"/>
      <c r="H52" s="378"/>
      <c r="I52" s="378"/>
      <c r="J52" s="378"/>
    </row>
    <row r="53" spans="4:10" ht="20.100000000000001" customHeight="1">
      <c r="D53" s="378" t="s">
        <v>423</v>
      </c>
      <c r="E53" s="378"/>
      <c r="F53" s="378"/>
      <c r="G53" s="378"/>
      <c r="H53" s="378"/>
      <c r="I53" s="378"/>
      <c r="J53" s="378"/>
    </row>
    <row r="54" spans="4:10" ht="20.100000000000001" customHeight="1">
      <c r="D54" s="378" t="s">
        <v>424</v>
      </c>
      <c r="E54" s="378"/>
      <c r="F54" s="378"/>
      <c r="G54" s="378"/>
      <c r="H54" s="378"/>
      <c r="I54" s="378"/>
      <c r="J54" s="378"/>
    </row>
    <row r="55" spans="4:10" ht="42" customHeight="1">
      <c r="D55" s="378" t="s">
        <v>425</v>
      </c>
      <c r="E55" s="378"/>
      <c r="F55" s="378"/>
      <c r="G55" s="378"/>
      <c r="H55" s="378"/>
      <c r="I55" s="378"/>
      <c r="J55" s="378"/>
    </row>
    <row r="56" spans="4:10" ht="38.25" customHeight="1">
      <c r="D56" s="378" t="s">
        <v>426</v>
      </c>
      <c r="E56" s="378"/>
      <c r="F56" s="378"/>
      <c r="G56" s="378"/>
      <c r="H56" s="378"/>
      <c r="I56" s="378"/>
      <c r="J56" s="378"/>
    </row>
    <row r="57" spans="4:10" ht="38.25" customHeight="1">
      <c r="D57" s="398" t="s">
        <v>427</v>
      </c>
      <c r="E57" s="378"/>
      <c r="F57" s="378"/>
      <c r="G57" s="378"/>
      <c r="H57" s="378"/>
      <c r="I57" s="378"/>
      <c r="J57" s="378"/>
    </row>
    <row r="58" spans="4:10" ht="38.25" customHeight="1">
      <c r="D58" s="398" t="s">
        <v>428</v>
      </c>
      <c r="E58" s="378"/>
      <c r="F58" s="378"/>
      <c r="G58" s="378"/>
      <c r="H58" s="378"/>
      <c r="I58" s="378"/>
      <c r="J58" s="378"/>
    </row>
    <row r="59" spans="4:10" ht="25.5" customHeight="1">
      <c r="D59" s="399" t="s">
        <v>429</v>
      </c>
      <c r="E59" s="397"/>
      <c r="F59" s="397"/>
      <c r="G59" s="397"/>
      <c r="H59" s="397"/>
      <c r="I59" s="397"/>
      <c r="J59" s="397"/>
    </row>
    <row r="60" spans="4:10" ht="27.75" customHeight="1">
      <c r="D60" s="397" t="s">
        <v>430</v>
      </c>
      <c r="E60" s="397"/>
      <c r="F60" s="397"/>
      <c r="G60" s="397"/>
      <c r="H60" s="397"/>
      <c r="I60" s="397"/>
      <c r="J60" s="397"/>
    </row>
    <row r="61" spans="4:10" ht="14.4">
      <c r="I61" s="213"/>
    </row>
    <row r="62" spans="4:10" ht="14.4">
      <c r="I62" s="213"/>
    </row>
    <row r="63" spans="4:10" ht="14.4">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4"/>
  <cols>
    <col min="1" max="1" width="2.33203125" customWidth="1"/>
    <col min="2" max="2" width="2.109375" hidden="1" customWidth="1"/>
    <col min="3" max="3" width="2" hidden="1" customWidth="1"/>
    <col min="4" max="4" width="9.6640625" customWidth="1"/>
    <col min="5" max="5" width="33.33203125" customWidth="1"/>
    <col min="6" max="6" width="35.6640625" hidden="1" customWidth="1"/>
    <col min="7" max="7" width="38" customWidth="1"/>
    <col min="8" max="8" width="13.6640625" customWidth="1"/>
    <col min="9" max="11" width="20.6640625" customWidth="1"/>
    <col min="12"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6" width="20.6640625" hidden="1" customWidth="1"/>
    <col min="27" max="28" width="20.6640625" customWidth="1"/>
    <col min="29" max="29" width="20.6640625" style="235" customWidth="1"/>
    <col min="30" max="30" width="3" style="235" customWidth="1"/>
    <col min="31" max="16383" width="1" hidden="1"/>
    <col min="16384" max="16384" width="2.3320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1" t="s">
        <v>119</v>
      </c>
      <c r="E9" s="439" t="s">
        <v>34</v>
      </c>
      <c r="F9" s="439"/>
      <c r="G9" s="521" t="s">
        <v>118</v>
      </c>
      <c r="H9" s="439" t="s">
        <v>1</v>
      </c>
      <c r="I9" s="439" t="s">
        <v>368</v>
      </c>
      <c r="J9" s="439" t="s">
        <v>3</v>
      </c>
      <c r="K9" s="439" t="s">
        <v>4</v>
      </c>
      <c r="L9" s="439" t="s">
        <v>5</v>
      </c>
      <c r="M9" s="439" t="s">
        <v>6</v>
      </c>
      <c r="N9" s="439" t="s">
        <v>7</v>
      </c>
      <c r="O9" s="439" t="s">
        <v>8</v>
      </c>
      <c r="P9" s="439"/>
      <c r="Q9" s="439"/>
      <c r="R9" s="439"/>
      <c r="S9" s="439" t="s">
        <v>9</v>
      </c>
      <c r="T9" s="521" t="s">
        <v>447</v>
      </c>
      <c r="U9" s="521" t="s">
        <v>116</v>
      </c>
      <c r="V9" s="439" t="s">
        <v>89</v>
      </c>
      <c r="W9" s="439" t="s">
        <v>12</v>
      </c>
      <c r="X9" s="439"/>
      <c r="Y9" s="439" t="s">
        <v>13</v>
      </c>
      <c r="Z9" s="439"/>
      <c r="AA9" s="439" t="s">
        <v>14</v>
      </c>
      <c r="AB9" s="439" t="s">
        <v>441</v>
      </c>
      <c r="AC9" s="521" t="s">
        <v>459</v>
      </c>
      <c r="AD9"/>
      <c r="AV9" t="s">
        <v>34</v>
      </c>
    </row>
    <row r="10" spans="4:53" ht="31.5" customHeight="1">
      <c r="D10" s="456"/>
      <c r="E10" s="439"/>
      <c r="F10" s="439"/>
      <c r="G10" s="456"/>
      <c r="H10" s="439"/>
      <c r="I10" s="439"/>
      <c r="J10" s="439"/>
      <c r="K10" s="439"/>
      <c r="L10" s="439"/>
      <c r="M10" s="439"/>
      <c r="N10" s="439"/>
      <c r="O10" s="439" t="s">
        <v>15</v>
      </c>
      <c r="P10" s="439"/>
      <c r="Q10" s="439"/>
      <c r="R10" s="439" t="s">
        <v>16</v>
      </c>
      <c r="S10" s="439"/>
      <c r="T10" s="456"/>
      <c r="U10" s="456"/>
      <c r="V10" s="439"/>
      <c r="W10" s="439"/>
      <c r="X10" s="439"/>
      <c r="Y10" s="439"/>
      <c r="Z10" s="439"/>
      <c r="AA10" s="439"/>
      <c r="AB10" s="439"/>
      <c r="AC10" s="456"/>
      <c r="AD10"/>
      <c r="AV10" t="s">
        <v>379</v>
      </c>
    </row>
    <row r="11" spans="4:53" ht="78.75" customHeight="1">
      <c r="D11" s="438"/>
      <c r="E11" s="439"/>
      <c r="F11" s="439"/>
      <c r="G11" s="438"/>
      <c r="H11" s="439"/>
      <c r="I11" s="439"/>
      <c r="J11" s="439"/>
      <c r="K11" s="439"/>
      <c r="L11" s="439"/>
      <c r="M11" s="439"/>
      <c r="N11" s="439"/>
      <c r="O11" s="27" t="s">
        <v>17</v>
      </c>
      <c r="P11" s="27" t="s">
        <v>18</v>
      </c>
      <c r="Q11" s="27" t="s">
        <v>19</v>
      </c>
      <c r="R11" s="439"/>
      <c r="S11" s="439"/>
      <c r="T11" s="438"/>
      <c r="U11" s="438"/>
      <c r="V11" s="439"/>
      <c r="W11" s="27" t="s">
        <v>20</v>
      </c>
      <c r="X11" s="27" t="s">
        <v>21</v>
      </c>
      <c r="Y11" s="27" t="s">
        <v>20</v>
      </c>
      <c r="Z11" s="27" t="s">
        <v>21</v>
      </c>
      <c r="AA11" s="439"/>
      <c r="AB11" s="439"/>
      <c r="AC11" s="438"/>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t="str">
        <f>IF(COUNT(H15:$AA$14999)=0,"",SUM(AC1:AC65533))</f>
        <v/>
      </c>
      <c r="AF13" s="298">
        <f>IF(SUM(I13:AA13)&gt;0,1,0)</f>
        <v>0</v>
      </c>
      <c r="AG13" s="298"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00000000000001"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password="F884"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7"/>
  <sheetViews>
    <sheetView showGridLines="0" topLeftCell="A6" zoomScale="85" zoomScaleNormal="85" workbookViewId="0">
      <selection activeCell="F17" sqref="F17"/>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3.44140625" customWidth="1"/>
    <col min="29" max="16383" width="1.88671875" hidden="1"/>
  </cols>
  <sheetData>
    <row r="1" spans="2:45" hidden="1">
      <c r="B1" s="299" t="s">
        <v>855</v>
      </c>
      <c r="E1">
        <v>1</v>
      </c>
      <c r="I1">
        <v>1</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13</v>
      </c>
      <c r="X9" s="439"/>
      <c r="Y9" s="439" t="s">
        <v>14</v>
      </c>
      <c r="Z9" s="439" t="s">
        <v>441</v>
      </c>
      <c r="AA9" s="521" t="s">
        <v>459</v>
      </c>
    </row>
    <row r="10" spans="2:45"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39"/>
      <c r="Z10" s="439"/>
      <c r="AA10" s="456"/>
    </row>
    <row r="11" spans="2:45"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27" t="s">
        <v>20</v>
      </c>
      <c r="X11" s="27" t="s">
        <v>21</v>
      </c>
      <c r="Y11" s="439"/>
      <c r="Z11" s="439"/>
      <c r="AA11" s="438"/>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IF(COUNT(H16:$Y$15001)=0,"",SUM(AC1:AC65534))</f>
        <v>1</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75" customHeight="1">
      <c r="E15" s="53">
        <v>1</v>
      </c>
      <c r="F15" s="376" t="s">
        <v>869</v>
      </c>
      <c r="G15" s="377" t="s">
        <v>870</v>
      </c>
      <c r="H15" s="38">
        <v>5522972</v>
      </c>
      <c r="I15" s="38"/>
      <c r="J15" s="38"/>
      <c r="K15" s="375">
        <f>+IFERROR(IF(COUNT(H15:J15),ROUND(SUM(H15:J15),0),""),"")</f>
        <v>5522972</v>
      </c>
      <c r="L15" s="42">
        <f>+IFERROR(IF(COUNT(K15),ROUND(K15/'Shareholding Pattern'!$L$78*100,2),""),0)</f>
        <v>35.729999999999997</v>
      </c>
      <c r="M15" s="170">
        <f>IF(H15="","",H15)</f>
        <v>5522972</v>
      </c>
      <c r="N15" s="170"/>
      <c r="O15" s="229">
        <f>+IFERROR(IF(COUNT(M15:N15),ROUND(SUM(M15,N15),2),""),"")</f>
        <v>5522972</v>
      </c>
      <c r="P15" s="42">
        <f>+IFERROR(IF(COUNT(O15),ROUND(O15/('Shareholding Pattern'!$P$79)*100,2),""),0)</f>
        <v>35.729999999999997</v>
      </c>
      <c r="Q15" s="38"/>
      <c r="R15" s="38"/>
      <c r="S15" s="375" t="str">
        <f>+IFERROR(IF(COUNT(Q15:R15),ROUND(SUM(Q15:R15),0),""),"")</f>
        <v/>
      </c>
      <c r="T15" s="14">
        <f>+IFERROR(IF(COUNT(K15,S15),ROUND(SUM(S15,K15)/SUM('Shareholding Pattern'!$L$78,'Shareholding Pattern'!$T$78)*100,2),""),0)</f>
        <v>35.729999999999997</v>
      </c>
      <c r="U15" s="38"/>
      <c r="V15" s="14" t="str">
        <f>+IFERROR(IF(COUNT(U15),ROUND(SUM(U15)/SUM(K15)*100,2),""),0)</f>
        <v/>
      </c>
      <c r="W15" s="38"/>
      <c r="X15" s="14" t="str">
        <f>+IFERROR(IF(COUNT(W15),ROUND(SUM(W15)/SUM(K15)*100,2),""),0)</f>
        <v/>
      </c>
      <c r="Y15" s="38">
        <v>5522972</v>
      </c>
      <c r="Z15" s="228"/>
      <c r="AA15" s="264" t="s">
        <v>461</v>
      </c>
      <c r="AB15" s="10"/>
      <c r="AC15" s="10">
        <f>IF(SUM(H15:Y15)&gt;0,1,0)</f>
        <v>1</v>
      </c>
    </row>
    <row r="16" spans="2:45" ht="24.9" hidden="1" customHeight="1">
      <c r="E16" s="2"/>
      <c r="F16" s="3"/>
      <c r="G16" s="3"/>
      <c r="H16" s="3"/>
      <c r="I16" s="3"/>
      <c r="J16" s="3"/>
      <c r="K16" s="3"/>
      <c r="L16" s="3"/>
      <c r="M16" s="3"/>
      <c r="N16" s="3"/>
      <c r="O16" s="3"/>
      <c r="P16" s="3"/>
      <c r="Q16" s="3"/>
      <c r="R16" s="3"/>
      <c r="S16" s="3"/>
      <c r="T16" s="3"/>
      <c r="U16" s="3"/>
      <c r="V16" s="3"/>
      <c r="W16" s="3"/>
      <c r="X16" s="3"/>
      <c r="Y16" s="36"/>
    </row>
    <row r="17" spans="5:25" ht="20.100000000000001" customHeight="1">
      <c r="E17" s="31"/>
      <c r="F17" s="57" t="s">
        <v>392</v>
      </c>
      <c r="G17" s="57" t="s">
        <v>19</v>
      </c>
      <c r="H17" s="44">
        <f>+IFERROR(IF(COUNT(H14:H16),ROUND(SUM(H14:H16),0),""),"")</f>
        <v>5522972</v>
      </c>
      <c r="I17" s="44" t="str">
        <f>+IFERROR(IF(COUNT(I14:I16),ROUND(SUM(I14:I16),0),""),"")</f>
        <v/>
      </c>
      <c r="J17" s="44" t="str">
        <f>+IFERROR(IF(COUNT(J14:J16),ROUND(SUM(J14:J16),0),""),"")</f>
        <v/>
      </c>
      <c r="K17" s="44">
        <f>+IFERROR(IF(COUNT(K14:K16),ROUND(SUM(K14:K16),0),""),"")</f>
        <v>5522972</v>
      </c>
      <c r="L17" s="14">
        <f>+IFERROR(IF(COUNT(K17),ROUND(K17/'Shareholding Pattern'!$L$78*100,2),""),0)</f>
        <v>35.729999999999997</v>
      </c>
      <c r="M17" s="29">
        <f>+IFERROR(IF(COUNT(M14:M16),ROUND(SUM(M14:M16),0),""),"")</f>
        <v>5522972</v>
      </c>
      <c r="N17" s="29" t="str">
        <f>+IFERROR(IF(COUNT(N14:N16),ROUND(SUM(N14:N16),0),""),"")</f>
        <v/>
      </c>
      <c r="O17" s="29">
        <f>+IFERROR(IF(COUNT(O14:O16),ROUND(SUM(O14:O16),0),""),"")</f>
        <v>5522972</v>
      </c>
      <c r="P17" s="14">
        <f>+IFERROR(IF(COUNT(O17),ROUND(O17/('Shareholding Pattern'!$P$79)*100,2),""),0)</f>
        <v>35.729999999999997</v>
      </c>
      <c r="Q17" s="44" t="str">
        <f>+IFERROR(IF(COUNT(Q14:Q16),ROUND(SUM(Q14:Q16),0),""),"")</f>
        <v/>
      </c>
      <c r="R17" s="44" t="str">
        <f>+IFERROR(IF(COUNT(R14:R16),ROUND(SUM(R14:R16),0),""),"")</f>
        <v/>
      </c>
      <c r="S17" s="44" t="str">
        <f>+IFERROR(IF(COUNT(S14:S16),ROUND(SUM(S14:S16),0),""),"")</f>
        <v/>
      </c>
      <c r="T17" s="14">
        <f>+IFERROR(IF(COUNT(K17,S17),ROUND(SUM(S17,K17)/SUM('Shareholding Pattern'!$L$78,'Shareholding Pattern'!$T$78)*100,2),""),0)</f>
        <v>35.729999999999997</v>
      </c>
      <c r="U17" s="44" t="str">
        <f>+IFERROR(IF(COUNT(U14:U16),ROUND(SUM(U14:U16),0),""),"")</f>
        <v/>
      </c>
      <c r="V17" s="14" t="str">
        <f>+IFERROR(IF(COUNT(U17),ROUND(SUM(U17)/SUM(K17)*100,2),""),0)</f>
        <v/>
      </c>
      <c r="W17" s="44" t="str">
        <f>+IFERROR(IF(COUNT(W14:W16),ROUND(SUM(W14:W16),0),""),"")</f>
        <v/>
      </c>
      <c r="X17" s="14" t="str">
        <f>+IFERROR(IF(COUNT(W17),ROUND(SUM(W17)/SUM(K17)*100,2),""),0)</f>
        <v/>
      </c>
      <c r="Y17" s="44">
        <f>+IFERROR(IF(COUNT(Y14:Y16),ROUND(SUM(Y14:Y16),0),""),"")</f>
        <v>5522972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W15" xr:uid="{00000000-0002-0000-0A00-000000000000}">
      <formula1>H13</formula1>
    </dataValidation>
    <dataValidation type="whole" operator="lessThanOrEqual" allowBlank="1" showInputMessage="1" showErrorMessage="1" sqref="U13 U15" xr:uid="{00000000-0002-0000-0A00-000001000000}">
      <formula1>H13</formula1>
    </dataValidation>
    <dataValidation type="whole" operator="lessThanOrEqual" allowBlank="1" showInputMessage="1" showErrorMessage="1" sqref="Y13 Y15" xr:uid="{00000000-0002-0000-0A00-000002000000}">
      <formula1>K13</formula1>
    </dataValidation>
    <dataValidation type="whole" operator="greaterThanOrEqual" allowBlank="1" showInputMessage="1" showErrorMessage="1" sqref="Q13:R13 M13:N13 H13:J13 Q15:R15 M15:N15 H15:J15" xr:uid="{00000000-0002-0000-0A00-000003000000}">
      <formula1>0</formula1>
    </dataValidation>
    <dataValidation type="textLength" operator="equal" allowBlank="1" showInputMessage="1" showErrorMessage="1" prompt="[A-Z][A-Z][A-Z][A-Z][A-Z][0-9][0-9][0-9][0-9][A-Z]_x000a__x000a_In absence of PAN write : ZZZZZ9999Z" sqref="G13 G15" xr:uid="{00000000-0002-0000-0A00-000004000000}">
      <formula1>10</formula1>
    </dataValidation>
    <dataValidation type="list" allowBlank="1" showInputMessage="1" showErrorMessage="1" sqref="AA13 AA15" xr:uid="{00000000-0002-0000-0A00-000005000000}">
      <formula1>$AR$2:$AS$2</formula1>
    </dataValidation>
  </dataValidations>
  <hyperlinks>
    <hyperlink ref="G17" location="'Shareholding Pattern'!F20" display="Total" xr:uid="{00000000-0004-0000-0A00-000000000000}"/>
    <hyperlink ref="F17" location="'Shareholding Pattern'!F20" display="Total" xr:uid="{00000000-0004-0000-0A00-000001000000}"/>
  </hyperlink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opentextblock">
                <anchor moveWithCells="1" sizeWithCells="1">
                  <from>
                    <xdr:col>25</xdr:col>
                    <xdr:colOff>60960</xdr:colOff>
                    <xdr:row>14</xdr:row>
                    <xdr:rowOff>60960</xdr:rowOff>
                  </from>
                  <to>
                    <xdr:col>25</xdr:col>
                    <xdr:colOff>1356360</xdr:colOff>
                    <xdr:row>14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2.554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13</v>
      </c>
      <c r="X9" s="439"/>
      <c r="Y9" s="439" t="s">
        <v>14</v>
      </c>
      <c r="Z9" s="439" t="s">
        <v>441</v>
      </c>
      <c r="AA9" s="521" t="s">
        <v>459</v>
      </c>
    </row>
    <row r="10" spans="5:45"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39"/>
      <c r="Z10" s="439"/>
      <c r="AA10" s="456"/>
    </row>
    <row r="11" spans="5:45"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27" t="s">
        <v>20</v>
      </c>
      <c r="X11" s="27" t="s">
        <v>21</v>
      </c>
      <c r="Y11" s="439"/>
      <c r="Z11" s="439"/>
      <c r="AA11" s="438"/>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3.33203125" customWidth="1"/>
    <col min="29" max="16384" width="1.44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13</v>
      </c>
      <c r="X9" s="439"/>
      <c r="Y9" s="439" t="s">
        <v>14</v>
      </c>
      <c r="Z9" s="439" t="s">
        <v>441</v>
      </c>
      <c r="AA9" s="521" t="s">
        <v>459</v>
      </c>
      <c r="AR9" t="s">
        <v>338</v>
      </c>
    </row>
    <row r="10" spans="5:45"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39"/>
      <c r="Z10" s="439"/>
      <c r="AA10" s="456"/>
      <c r="AR10" t="s">
        <v>339</v>
      </c>
    </row>
    <row r="11" spans="5:45"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27" t="s">
        <v>20</v>
      </c>
      <c r="X11" s="27" t="s">
        <v>21</v>
      </c>
      <c r="Y11" s="439"/>
      <c r="Z11" s="439"/>
      <c r="AA11" s="438"/>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6640625" customWidth="1"/>
    <col min="29" max="16384" width="2.44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13</v>
      </c>
      <c r="X9" s="439"/>
      <c r="Y9" s="439" t="s">
        <v>14</v>
      </c>
      <c r="Z9" s="439" t="s">
        <v>441</v>
      </c>
      <c r="AA9" s="521" t="s">
        <v>459</v>
      </c>
      <c r="AR9" t="s">
        <v>338</v>
      </c>
    </row>
    <row r="10" spans="5:45"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39"/>
      <c r="Z10" s="439"/>
      <c r="AA10" s="456"/>
      <c r="AR10" t="s">
        <v>339</v>
      </c>
    </row>
    <row r="11" spans="5:45"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27" t="s">
        <v>20</v>
      </c>
      <c r="X11" s="27" t="s">
        <v>21</v>
      </c>
      <c r="Y11" s="439"/>
      <c r="Z11" s="439"/>
      <c r="AA11" s="438"/>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9"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4"/>
  <cols>
    <col min="1" max="2" width="2.6640625" hidden="1" customWidth="1"/>
    <col min="3" max="3" width="2.6640625" customWidth="1"/>
    <col min="4" max="4" width="9.6640625" customWidth="1"/>
    <col min="5" max="5" width="33.33203125" customWidth="1"/>
    <col min="6" max="6" width="35.6640625" hidden="1" customWidth="1"/>
    <col min="7" max="7" width="37.33203125" customWidth="1"/>
    <col min="8" max="11" width="20.6640625" customWidth="1"/>
    <col min="12"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6" width="20.6640625" hidden="1" customWidth="1"/>
    <col min="27" max="28" width="20.6640625" customWidth="1"/>
    <col min="29" max="29" width="20.6640625" style="235" customWidth="1"/>
    <col min="30" max="30" width="3.88671875" style="235" customWidth="1"/>
    <col min="31" max="16383" width="4" hidden="1"/>
    <col min="16384" max="16384" width="3.6640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1" t="s">
        <v>119</v>
      </c>
      <c r="E9" s="439" t="s">
        <v>34</v>
      </c>
      <c r="F9" s="439"/>
      <c r="G9" s="521" t="s">
        <v>118</v>
      </c>
      <c r="H9" s="439" t="s">
        <v>1</v>
      </c>
      <c r="I9" s="439" t="s">
        <v>368</v>
      </c>
      <c r="J9" s="439" t="s">
        <v>3</v>
      </c>
      <c r="K9" s="439" t="s">
        <v>4</v>
      </c>
      <c r="L9" s="439" t="s">
        <v>5</v>
      </c>
      <c r="M9" s="439" t="s">
        <v>6</v>
      </c>
      <c r="N9" s="439" t="s">
        <v>7</v>
      </c>
      <c r="O9" s="439" t="s">
        <v>8</v>
      </c>
      <c r="P9" s="439"/>
      <c r="Q9" s="439"/>
      <c r="R9" s="439"/>
      <c r="S9" s="439" t="s">
        <v>9</v>
      </c>
      <c r="T9" s="521" t="s">
        <v>447</v>
      </c>
      <c r="U9" s="521" t="s">
        <v>116</v>
      </c>
      <c r="V9" s="439" t="s">
        <v>89</v>
      </c>
      <c r="W9" s="439" t="s">
        <v>12</v>
      </c>
      <c r="X9" s="439"/>
      <c r="Y9" s="439" t="s">
        <v>13</v>
      </c>
      <c r="Z9" s="439"/>
      <c r="AA9" s="439" t="s">
        <v>14</v>
      </c>
      <c r="AB9" s="439" t="s">
        <v>441</v>
      </c>
      <c r="AC9" s="521" t="s">
        <v>459</v>
      </c>
      <c r="AD9"/>
      <c r="AV9" t="s">
        <v>34</v>
      </c>
    </row>
    <row r="10" spans="4:53" ht="31.5" customHeight="1">
      <c r="D10" s="456"/>
      <c r="E10" s="439"/>
      <c r="F10" s="439"/>
      <c r="G10" s="456"/>
      <c r="H10" s="439"/>
      <c r="I10" s="439"/>
      <c r="J10" s="439"/>
      <c r="K10" s="439"/>
      <c r="L10" s="439"/>
      <c r="M10" s="439"/>
      <c r="N10" s="439"/>
      <c r="O10" s="439" t="s">
        <v>15</v>
      </c>
      <c r="P10" s="439"/>
      <c r="Q10" s="439"/>
      <c r="R10" s="439" t="s">
        <v>16</v>
      </c>
      <c r="S10" s="439"/>
      <c r="T10" s="456"/>
      <c r="U10" s="456"/>
      <c r="V10" s="439"/>
      <c r="W10" s="439"/>
      <c r="X10" s="439"/>
      <c r="Y10" s="439"/>
      <c r="Z10" s="439"/>
      <c r="AA10" s="439"/>
      <c r="AB10" s="439"/>
      <c r="AC10" s="456"/>
      <c r="AD10"/>
      <c r="AV10" t="s">
        <v>379</v>
      </c>
    </row>
    <row r="11" spans="4:53" ht="78.75" customHeight="1">
      <c r="D11" s="438"/>
      <c r="E11" s="439"/>
      <c r="F11" s="439"/>
      <c r="G11" s="438"/>
      <c r="H11" s="439"/>
      <c r="I11" s="439"/>
      <c r="J11" s="439"/>
      <c r="K11" s="439"/>
      <c r="L11" s="439"/>
      <c r="M11" s="439"/>
      <c r="N11" s="439"/>
      <c r="O11" s="27" t="s">
        <v>17</v>
      </c>
      <c r="P11" s="27" t="s">
        <v>18</v>
      </c>
      <c r="Q11" s="27" t="s">
        <v>19</v>
      </c>
      <c r="R11" s="439"/>
      <c r="S11" s="439"/>
      <c r="T11" s="438"/>
      <c r="U11" s="438"/>
      <c r="V11" s="439"/>
      <c r="W11" s="27" t="s">
        <v>20</v>
      </c>
      <c r="X11" s="27" t="s">
        <v>21</v>
      </c>
      <c r="Y11" s="27" t="s">
        <v>20</v>
      </c>
      <c r="Z11" s="27" t="s">
        <v>21</v>
      </c>
      <c r="AA11" s="439"/>
      <c r="AB11" s="439"/>
      <c r="AC11" s="438"/>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13" hidden="1"/>
    <col min="16384" max="16384" width="3.6640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88671875" customWidth="1"/>
    <col min="29" max="16383" width="22.44140625" hidden="1"/>
    <col min="16384" max="16384" width="2.88671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4.6640625" hidden="1"/>
    <col min="16384" max="16384" width="3.6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Q9" t="s">
        <v>346</v>
      </c>
    </row>
    <row r="10" spans="5:43"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Q10" t="s">
        <v>336</v>
      </c>
    </row>
    <row r="11" spans="5:43"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3" sqref="F13"/>
    </sheetView>
  </sheetViews>
  <sheetFormatPr defaultColWidth="0" defaultRowHeight="14.4" zeroHeight="1"/>
  <cols>
    <col min="1" max="1" width="2.88671875" hidden="1" customWidth="1"/>
    <col min="2" max="2" width="2.44140625" hidden="1" customWidth="1"/>
    <col min="3" max="3" width="2.88671875" hidden="1" customWidth="1"/>
    <col min="4" max="4" width="2.88671875" customWidth="1"/>
    <col min="5" max="5" width="80.88671875" customWidth="1"/>
    <col min="6" max="6" width="35.5546875" bestFit="1" customWidth="1"/>
    <col min="7" max="7" width="2.6640625" customWidth="1"/>
    <col min="8" max="16383" width="1.33203125" hidden="1"/>
    <col min="16384" max="16384" width="4.3320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33" t="s">
        <v>90</v>
      </c>
      <c r="F5" s="434"/>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865</v>
      </c>
      <c r="M8" t="s">
        <v>357</v>
      </c>
      <c r="X8" t="s">
        <v>104</v>
      </c>
    </row>
    <row r="9" spans="5:24" ht="20.100000000000001" customHeight="1">
      <c r="E9" s="15" t="s">
        <v>452</v>
      </c>
      <c r="F9" s="239" t="s">
        <v>866</v>
      </c>
      <c r="M9" t="s">
        <v>358</v>
      </c>
    </row>
    <row r="10" spans="5:24" ht="20.100000000000001" customHeight="1">
      <c r="E10" s="15" t="s">
        <v>105</v>
      </c>
      <c r="F10" s="239" t="s">
        <v>867</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868</v>
      </c>
      <c r="R14" s="206"/>
    </row>
    <row r="15" spans="5:24" ht="36.75" customHeight="1">
      <c r="E15" s="16" t="s">
        <v>92</v>
      </c>
      <c r="F15" s="368" t="s">
        <v>576</v>
      </c>
      <c r="G15" s="169"/>
      <c r="I15" s="206"/>
      <c r="S15" s="206"/>
    </row>
    <row r="16" spans="5:24" ht="22.5" customHeight="1">
      <c r="E16" s="15" t="s">
        <v>227</v>
      </c>
      <c r="F16" s="367" t="str">
        <f>IF(F13=S1,M7,IF(F13=S2,M8,IF(F13=S3,M9,IF(F13=S4,M8,IF(F13=S5,M8,"")))))</f>
        <v>Regulation 31 (1) (b)</v>
      </c>
    </row>
    <row r="17" spans="4:6" s="17" customFormat="1" ht="28.5" customHeight="1">
      <c r="E17" s="15" t="s">
        <v>645</v>
      </c>
      <c r="F17" s="239" t="s">
        <v>104</v>
      </c>
    </row>
    <row r="18" spans="4:6" s="17" customFormat="1" ht="21" hidden="1">
      <c r="E18" s="432"/>
      <c r="F18" s="432"/>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546875" customWidth="1"/>
    <col min="29" max="16383" width="3.88671875" hidden="1"/>
    <col min="16384" max="16384" width="4.554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Q9" t="s">
        <v>346</v>
      </c>
    </row>
    <row r="10" spans="5:43"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Q10" t="s">
        <v>336</v>
      </c>
    </row>
    <row r="11" spans="5:43"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6640625" customWidth="1"/>
    <col min="29" max="16383" width="5.6640625" hidden="1"/>
    <col min="16384" max="16384" width="2.6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30" width="0" hidden="1" customWidth="1"/>
    <col min="31"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30"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30"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29" width="1.88671875" hidden="1" customWidth="1"/>
    <col min="30" max="16383" width="21.5546875" hidden="1"/>
    <col min="16384"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30"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30"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29" width="1.88671875" hidden="1" customWidth="1"/>
    <col min="30" max="16383" width="21.5546875" hidden="1"/>
    <col min="16384"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30"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30"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20" sqref="F20"/>
    </sheetView>
  </sheetViews>
  <sheetFormatPr defaultColWidth="0" defaultRowHeight="14.4"/>
  <cols>
    <col min="1" max="2" width="2.6640625" hidden="1" customWidth="1"/>
    <col min="3" max="3" width="2.6640625" customWidth="1"/>
    <col min="4" max="4" width="6.6640625" customWidth="1"/>
    <col min="5" max="5" width="72.109375" customWidth="1"/>
    <col min="6" max="6" width="14.6640625" customWidth="1"/>
    <col min="7" max="7" width="18.109375" customWidth="1"/>
    <col min="8" max="8" width="17" customWidth="1"/>
    <col min="9" max="9" width="17.5546875" customWidth="1"/>
    <col min="10" max="10" width="4" customWidth="1"/>
    <col min="11" max="16" width="2.6640625" hidden="1"/>
    <col min="17" max="16383" width="10.1093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100000000000001" customHeight="1">
      <c r="D9" s="22">
        <v>1</v>
      </c>
      <c r="E9" s="266" t="s">
        <v>108</v>
      </c>
      <c r="F9" s="171" t="s">
        <v>104</v>
      </c>
      <c r="G9" s="374" t="s">
        <v>104</v>
      </c>
      <c r="H9" s="374" t="s">
        <v>104</v>
      </c>
      <c r="I9" s="374" t="s">
        <v>104</v>
      </c>
      <c r="M9">
        <v>1</v>
      </c>
      <c r="N9">
        <v>0</v>
      </c>
      <c r="O9">
        <v>1</v>
      </c>
      <c r="P9">
        <v>1</v>
      </c>
      <c r="R9" t="s">
        <v>495</v>
      </c>
      <c r="S9" t="s">
        <v>496</v>
      </c>
      <c r="T9" t="s">
        <v>497</v>
      </c>
      <c r="U9" t="s">
        <v>498</v>
      </c>
    </row>
    <row r="10" spans="1:21" ht="20.100000000000001" customHeight="1">
      <c r="D10" s="23">
        <v>2</v>
      </c>
      <c r="E10" s="267" t="s">
        <v>109</v>
      </c>
      <c r="F10" s="172" t="s">
        <v>104</v>
      </c>
      <c r="G10" s="369" t="s">
        <v>104</v>
      </c>
      <c r="H10" s="369" t="s">
        <v>104</v>
      </c>
      <c r="I10" s="369" t="s">
        <v>104</v>
      </c>
      <c r="M10">
        <v>1</v>
      </c>
      <c r="N10">
        <v>1</v>
      </c>
      <c r="O10">
        <v>1</v>
      </c>
      <c r="P10">
        <v>1</v>
      </c>
      <c r="R10" t="s">
        <v>499</v>
      </c>
      <c r="S10" t="s">
        <v>500</v>
      </c>
      <c r="T10" t="s">
        <v>501</v>
      </c>
      <c r="U10" t="s">
        <v>502</v>
      </c>
    </row>
    <row r="11" spans="1:21" ht="20.100000000000001" customHeight="1">
      <c r="D11" s="23">
        <v>3</v>
      </c>
      <c r="E11" s="267" t="s">
        <v>110</v>
      </c>
      <c r="F11" s="172" t="s">
        <v>104</v>
      </c>
      <c r="G11" s="369" t="s">
        <v>104</v>
      </c>
      <c r="H11" s="369" t="s">
        <v>104</v>
      </c>
      <c r="I11" s="369" t="s">
        <v>104</v>
      </c>
      <c r="M11">
        <v>1</v>
      </c>
      <c r="N11">
        <v>1</v>
      </c>
      <c r="O11">
        <v>1</v>
      </c>
      <c r="P11">
        <v>1</v>
      </c>
      <c r="R11" t="s">
        <v>503</v>
      </c>
      <c r="S11" t="s">
        <v>504</v>
      </c>
      <c r="T11" t="s">
        <v>505</v>
      </c>
      <c r="U11" t="s">
        <v>506</v>
      </c>
    </row>
    <row r="12" spans="1:21" ht="28.8">
      <c r="D12" s="23">
        <v>4</v>
      </c>
      <c r="E12" s="267" t="s">
        <v>111</v>
      </c>
      <c r="F12" s="172" t="s">
        <v>104</v>
      </c>
      <c r="G12" s="369" t="s">
        <v>104</v>
      </c>
      <c r="H12" s="369" t="s">
        <v>104</v>
      </c>
      <c r="I12" s="369" t="s">
        <v>104</v>
      </c>
      <c r="M12">
        <v>1</v>
      </c>
      <c r="N12">
        <v>1</v>
      </c>
      <c r="O12">
        <v>1</v>
      </c>
      <c r="P12">
        <v>1</v>
      </c>
      <c r="R12" t="s">
        <v>507</v>
      </c>
      <c r="S12" t="s">
        <v>508</v>
      </c>
      <c r="T12" t="s">
        <v>509</v>
      </c>
      <c r="U12" t="s">
        <v>510</v>
      </c>
    </row>
    <row r="13" spans="1:21" ht="21.75" customHeight="1">
      <c r="D13" s="23">
        <v>5</v>
      </c>
      <c r="E13" s="267" t="s">
        <v>112</v>
      </c>
      <c r="F13" s="172" t="s">
        <v>104</v>
      </c>
      <c r="G13" s="369" t="s">
        <v>104</v>
      </c>
      <c r="H13" s="370" t="s">
        <v>104</v>
      </c>
      <c r="I13" s="370" t="s">
        <v>104</v>
      </c>
      <c r="M13">
        <v>1</v>
      </c>
      <c r="N13">
        <v>1</v>
      </c>
      <c r="O13">
        <v>1</v>
      </c>
      <c r="P13">
        <v>1</v>
      </c>
      <c r="R13" t="s">
        <v>511</v>
      </c>
      <c r="S13" t="s">
        <v>512</v>
      </c>
      <c r="T13" t="s">
        <v>513</v>
      </c>
      <c r="U13" t="s">
        <v>514</v>
      </c>
    </row>
    <row r="14" spans="1:21" s="17" customFormat="1" ht="20.100000000000001" customHeight="1">
      <c r="A14"/>
      <c r="B14"/>
      <c r="C14"/>
      <c r="D14" s="85">
        <v>6</v>
      </c>
      <c r="E14" s="268" t="s">
        <v>113</v>
      </c>
      <c r="F14" s="261" t="s">
        <v>104</v>
      </c>
      <c r="G14" s="371" t="s">
        <v>104</v>
      </c>
      <c r="H14" s="259"/>
      <c r="I14" s="260"/>
      <c r="M14" s="17">
        <v>1</v>
      </c>
      <c r="N14" s="17">
        <v>1</v>
      </c>
      <c r="O14" s="17">
        <v>0</v>
      </c>
      <c r="P14" s="17">
        <v>0</v>
      </c>
      <c r="R14" s="17" t="s">
        <v>515</v>
      </c>
      <c r="S14" s="17" t="s">
        <v>516</v>
      </c>
      <c r="T14" s="17" t="s">
        <v>517</v>
      </c>
      <c r="U14" s="17" t="s">
        <v>518</v>
      </c>
    </row>
    <row r="15" spans="1:21" s="17" customFormat="1" ht="20.100000000000001" customHeight="1">
      <c r="A15"/>
      <c r="B15"/>
      <c r="C15"/>
      <c r="D15" s="85">
        <v>7</v>
      </c>
      <c r="E15" s="267" t="s">
        <v>381</v>
      </c>
      <c r="F15" s="311" t="s">
        <v>104</v>
      </c>
      <c r="G15" s="372" t="s">
        <v>104</v>
      </c>
      <c r="H15" s="373" t="s">
        <v>104</v>
      </c>
      <c r="I15" s="373" t="s">
        <v>104</v>
      </c>
      <c r="M15" s="17">
        <v>1</v>
      </c>
      <c r="N15" s="17">
        <v>1</v>
      </c>
      <c r="O15" s="17">
        <v>1</v>
      </c>
      <c r="P15" s="17">
        <v>1</v>
      </c>
      <c r="R15" s="17" t="s">
        <v>519</v>
      </c>
      <c r="S15" s="17" t="s">
        <v>520</v>
      </c>
      <c r="T15" s="17" t="s">
        <v>521</v>
      </c>
      <c r="U15" s="17" t="s">
        <v>522</v>
      </c>
    </row>
    <row r="16" spans="1:21" ht="21" customHeight="1">
      <c r="D16" s="24">
        <v>8</v>
      </c>
      <c r="E16" s="269" t="s">
        <v>599</v>
      </c>
      <c r="F16" s="312" t="s">
        <v>104</v>
      </c>
      <c r="G16" s="435"/>
      <c r="H16" s="436"/>
      <c r="I16" s="437"/>
      <c r="R16" s="169" t="s">
        <v>599</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4"/>
  <cols>
    <col min="1" max="1" width="2.33203125" customWidth="1"/>
    <col min="2" max="2" width="2.109375" customWidth="1"/>
    <col min="3" max="3" width="2" customWidth="1"/>
    <col min="4" max="4" width="7.109375" customWidth="1"/>
    <col min="5" max="5" width="35.6640625" customWidth="1"/>
    <col min="6" max="7" width="38.554687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09375" customWidth="1"/>
    <col min="32" max="16383" width="5.109375" hidden="1"/>
    <col min="16384" max="16384" width="4.1093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1" t="s">
        <v>119</v>
      </c>
      <c r="E9" s="521" t="s">
        <v>34</v>
      </c>
      <c r="F9" s="521" t="s">
        <v>376</v>
      </c>
      <c r="G9" s="521" t="s">
        <v>118</v>
      </c>
      <c r="H9" s="439" t="s">
        <v>1</v>
      </c>
      <c r="I9" s="521" t="s">
        <v>368</v>
      </c>
      <c r="J9" s="439" t="s">
        <v>3</v>
      </c>
      <c r="K9" s="439" t="s">
        <v>4</v>
      </c>
      <c r="L9" s="439" t="s">
        <v>5</v>
      </c>
      <c r="M9" s="439" t="s">
        <v>6</v>
      </c>
      <c r="N9" s="439" t="s">
        <v>7</v>
      </c>
      <c r="O9" s="439" t="s">
        <v>8</v>
      </c>
      <c r="P9" s="439"/>
      <c r="Q9" s="439"/>
      <c r="R9" s="439"/>
      <c r="S9" s="439" t="s">
        <v>9</v>
      </c>
      <c r="T9" s="521" t="s">
        <v>447</v>
      </c>
      <c r="U9" s="521" t="s">
        <v>120</v>
      </c>
      <c r="V9" s="439" t="s">
        <v>89</v>
      </c>
      <c r="W9" s="439" t="s">
        <v>12</v>
      </c>
      <c r="X9" s="439"/>
      <c r="Y9" s="439" t="s">
        <v>14</v>
      </c>
      <c r="Z9" s="439" t="s">
        <v>441</v>
      </c>
      <c r="AA9" s="471" t="s">
        <v>707</v>
      </c>
      <c r="AB9" s="472"/>
      <c r="AC9" s="473"/>
      <c r="AG9" t="s">
        <v>348</v>
      </c>
      <c r="AV9" t="s">
        <v>34</v>
      </c>
    </row>
    <row r="10" spans="4:57" ht="31.5" customHeight="1">
      <c r="D10" s="456"/>
      <c r="E10" s="456"/>
      <c r="F10" s="456"/>
      <c r="G10" s="456"/>
      <c r="H10" s="439"/>
      <c r="I10" s="456"/>
      <c r="J10" s="439"/>
      <c r="K10" s="439"/>
      <c r="L10" s="439"/>
      <c r="M10" s="439"/>
      <c r="N10" s="439"/>
      <c r="O10" s="439" t="s">
        <v>15</v>
      </c>
      <c r="P10" s="439"/>
      <c r="Q10" s="439"/>
      <c r="R10" s="439" t="s">
        <v>16</v>
      </c>
      <c r="S10" s="439"/>
      <c r="T10" s="456"/>
      <c r="U10" s="515"/>
      <c r="V10" s="439"/>
      <c r="W10" s="439"/>
      <c r="X10" s="439"/>
      <c r="Y10" s="439"/>
      <c r="Z10" s="439"/>
      <c r="AA10" s="450" t="s">
        <v>708</v>
      </c>
      <c r="AB10" s="451"/>
      <c r="AC10" s="452"/>
      <c r="AG10" t="s">
        <v>339</v>
      </c>
      <c r="AV10" t="s">
        <v>379</v>
      </c>
    </row>
    <row r="11" spans="4:57" ht="43.2">
      <c r="D11" s="438"/>
      <c r="E11" s="438"/>
      <c r="F11" s="438"/>
      <c r="G11" s="438"/>
      <c r="H11" s="439"/>
      <c r="I11" s="438"/>
      <c r="J11" s="439"/>
      <c r="K11" s="439"/>
      <c r="L11" s="439"/>
      <c r="M11" s="439"/>
      <c r="N11" s="439"/>
      <c r="O11" s="27" t="s">
        <v>17</v>
      </c>
      <c r="P11" s="27" t="s">
        <v>18</v>
      </c>
      <c r="Q11" s="27" t="s">
        <v>19</v>
      </c>
      <c r="R11" s="439"/>
      <c r="S11" s="439"/>
      <c r="T11" s="438"/>
      <c r="U11" s="516"/>
      <c r="V11" s="439"/>
      <c r="W11" s="27" t="s">
        <v>20</v>
      </c>
      <c r="X11" s="27" t="s">
        <v>21</v>
      </c>
      <c r="Y11" s="439"/>
      <c r="Z11" s="439"/>
      <c r="AA11" s="55" t="s">
        <v>709</v>
      </c>
      <c r="AB11" s="55" t="s">
        <v>710</v>
      </c>
      <c r="AC11" s="55" t="s">
        <v>711</v>
      </c>
      <c r="AG11" t="s">
        <v>344</v>
      </c>
    </row>
    <row r="12" spans="4:57" ht="15.6">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4"/>
  <cols>
    <col min="1" max="1" width="2.33203125" customWidth="1"/>
    <col min="2" max="2" width="2.109375" customWidth="1"/>
    <col min="3" max="3" width="2" customWidth="1"/>
    <col min="4" max="4" width="7.109375" customWidth="1"/>
    <col min="5" max="5" width="35.6640625" customWidth="1"/>
    <col min="6" max="7" width="38.554687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09375" customWidth="1"/>
    <col min="32" max="16383" width="5.109375" hidden="1"/>
    <col min="16384" max="16384" width="4.1093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1" t="s">
        <v>119</v>
      </c>
      <c r="E9" s="521" t="s">
        <v>34</v>
      </c>
      <c r="F9" s="521" t="s">
        <v>376</v>
      </c>
      <c r="G9" s="521" t="s">
        <v>118</v>
      </c>
      <c r="H9" s="439" t="s">
        <v>1</v>
      </c>
      <c r="I9" s="521" t="s">
        <v>368</v>
      </c>
      <c r="J9" s="439" t="s">
        <v>3</v>
      </c>
      <c r="K9" s="439" t="s">
        <v>4</v>
      </c>
      <c r="L9" s="439" t="s">
        <v>5</v>
      </c>
      <c r="M9" s="439" t="s">
        <v>6</v>
      </c>
      <c r="N9" s="439" t="s">
        <v>7</v>
      </c>
      <c r="O9" s="439" t="s">
        <v>8</v>
      </c>
      <c r="P9" s="439"/>
      <c r="Q9" s="439"/>
      <c r="R9" s="439"/>
      <c r="S9" s="439" t="s">
        <v>9</v>
      </c>
      <c r="T9" s="521" t="s">
        <v>447</v>
      </c>
      <c r="U9" s="521" t="s">
        <v>120</v>
      </c>
      <c r="V9" s="439" t="s">
        <v>89</v>
      </c>
      <c r="W9" s="439" t="s">
        <v>12</v>
      </c>
      <c r="X9" s="439"/>
      <c r="Y9" s="439" t="s">
        <v>14</v>
      </c>
      <c r="Z9" s="439" t="s">
        <v>441</v>
      </c>
      <c r="AA9" s="471" t="s">
        <v>707</v>
      </c>
      <c r="AB9" s="472"/>
      <c r="AC9" s="473"/>
      <c r="AG9" t="s">
        <v>348</v>
      </c>
      <c r="AV9" t="s">
        <v>34</v>
      </c>
    </row>
    <row r="10" spans="4:57" ht="31.5" customHeight="1">
      <c r="D10" s="456"/>
      <c r="E10" s="456"/>
      <c r="F10" s="456"/>
      <c r="G10" s="456"/>
      <c r="H10" s="439"/>
      <c r="I10" s="456"/>
      <c r="J10" s="439"/>
      <c r="K10" s="439"/>
      <c r="L10" s="439"/>
      <c r="M10" s="439"/>
      <c r="N10" s="439"/>
      <c r="O10" s="439" t="s">
        <v>15</v>
      </c>
      <c r="P10" s="439"/>
      <c r="Q10" s="439"/>
      <c r="R10" s="439" t="s">
        <v>16</v>
      </c>
      <c r="S10" s="439"/>
      <c r="T10" s="456"/>
      <c r="U10" s="515"/>
      <c r="V10" s="439"/>
      <c r="W10" s="439"/>
      <c r="X10" s="439"/>
      <c r="Y10" s="439"/>
      <c r="Z10" s="439"/>
      <c r="AA10" s="450" t="s">
        <v>708</v>
      </c>
      <c r="AB10" s="451"/>
      <c r="AC10" s="452"/>
      <c r="AG10" t="s">
        <v>339</v>
      </c>
      <c r="AV10" t="s">
        <v>379</v>
      </c>
    </row>
    <row r="11" spans="4:57" ht="43.2">
      <c r="D11" s="438"/>
      <c r="E11" s="438"/>
      <c r="F11" s="438"/>
      <c r="G11" s="438"/>
      <c r="H11" s="439"/>
      <c r="I11" s="438"/>
      <c r="J11" s="439"/>
      <c r="K11" s="439"/>
      <c r="L11" s="439"/>
      <c r="M11" s="439"/>
      <c r="N11" s="439"/>
      <c r="O11" s="27" t="s">
        <v>17</v>
      </c>
      <c r="P11" s="27" t="s">
        <v>18</v>
      </c>
      <c r="Q11" s="27" t="s">
        <v>19</v>
      </c>
      <c r="R11" s="439"/>
      <c r="S11" s="439"/>
      <c r="T11" s="438"/>
      <c r="U11" s="516"/>
      <c r="V11" s="439"/>
      <c r="W11" s="27" t="s">
        <v>20</v>
      </c>
      <c r="X11" s="27" t="s">
        <v>21</v>
      </c>
      <c r="Y11" s="439"/>
      <c r="Z11" s="439"/>
      <c r="AA11" s="55" t="s">
        <v>709</v>
      </c>
      <c r="AB11" s="55" t="s">
        <v>710</v>
      </c>
      <c r="AC11" s="55" t="s">
        <v>711</v>
      </c>
      <c r="AG11" t="s">
        <v>344</v>
      </c>
    </row>
    <row r="12" spans="4:57" ht="15.6">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Q9" t="s">
        <v>346</v>
      </c>
    </row>
    <row r="10" spans="5:43"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Q10" t="s">
        <v>336</v>
      </c>
    </row>
    <row r="11" spans="5:43"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Q9" t="s">
        <v>346</v>
      </c>
    </row>
    <row r="10" spans="5:43"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Q10" t="s">
        <v>336</v>
      </c>
    </row>
    <row r="11" spans="5:43"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H14" sqref="H14"/>
    </sheetView>
  </sheetViews>
  <sheetFormatPr defaultColWidth="0" defaultRowHeight="14.4"/>
  <cols>
    <col min="1" max="1" width="2.5546875" hidden="1" customWidth="1"/>
    <col min="2" max="3" width="9.109375" hidden="1" customWidth="1"/>
    <col min="4" max="4" width="9.109375" customWidth="1"/>
    <col min="5" max="5" width="7.109375" customWidth="1"/>
    <col min="6" max="6" width="35.6640625" customWidth="1"/>
    <col min="7" max="7" width="16" customWidth="1"/>
    <col min="8" max="8" width="24.33203125" customWidth="1"/>
    <col min="9" max="12" width="16.6640625" customWidth="1"/>
    <col min="13" max="13" width="18.88671875" customWidth="1"/>
    <col min="14" max="14" width="20.33203125" style="54" customWidth="1"/>
    <col min="15" max="15" width="22.33203125" style="54" customWidth="1"/>
    <col min="16" max="16" width="17.6640625" customWidth="1"/>
    <col min="17" max="17" width="21.33203125" customWidth="1"/>
    <col min="18" max="18" width="16.6640625" customWidth="1"/>
    <col min="19" max="19" width="21.44140625" customWidth="1"/>
    <col min="20" max="20" width="22.44140625" customWidth="1"/>
    <col min="21" max="21" width="18.88671875" customWidth="1"/>
    <col min="22" max="22" width="16.6640625" customWidth="1"/>
    <col min="23" max="23" width="12.33203125" customWidth="1"/>
    <col min="24" max="24" width="16.6640625" customWidth="1"/>
    <col min="25" max="25" width="17.109375" bestFit="1" customWidth="1"/>
    <col min="26" max="28" width="17.109375" customWidth="1"/>
    <col min="29" max="30" width="2.33203125" customWidth="1"/>
    <col min="31" max="16383" width="9.109375" hidden="1"/>
    <col min="16384" max="16384" width="2.3320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44" t="s">
        <v>146</v>
      </c>
      <c r="F8" s="445"/>
      <c r="G8" s="445"/>
      <c r="H8" s="445"/>
      <c r="I8" s="445"/>
      <c r="J8" s="445"/>
      <c r="K8" s="445"/>
      <c r="L8" s="445"/>
      <c r="M8" s="445"/>
      <c r="N8" s="445"/>
      <c r="O8" s="445"/>
      <c r="P8" s="445"/>
      <c r="Q8" s="445"/>
      <c r="R8" s="445"/>
      <c r="S8" s="445"/>
      <c r="T8" s="445"/>
      <c r="U8" s="445"/>
      <c r="V8" s="445"/>
      <c r="W8" s="445"/>
      <c r="X8" s="445"/>
      <c r="Y8" s="445"/>
      <c r="Z8" s="445"/>
      <c r="AA8" s="445"/>
      <c r="AB8" s="446"/>
    </row>
    <row r="9" spans="5:28" ht="22.5" customHeight="1">
      <c r="E9" s="447" t="s">
        <v>374</v>
      </c>
      <c r="F9" s="448"/>
      <c r="G9" s="448"/>
      <c r="H9" s="448"/>
      <c r="I9" s="448"/>
      <c r="J9" s="448"/>
      <c r="K9" s="448"/>
      <c r="L9" s="448"/>
      <c r="M9" s="448"/>
      <c r="N9" s="448"/>
      <c r="O9" s="448"/>
      <c r="P9" s="448"/>
      <c r="Q9" s="448"/>
      <c r="R9" s="448"/>
      <c r="S9" s="448"/>
      <c r="T9" s="448"/>
      <c r="U9" s="448"/>
      <c r="V9" s="448"/>
      <c r="W9" s="448"/>
      <c r="X9" s="448"/>
      <c r="Y9" s="448"/>
      <c r="Z9" s="448"/>
      <c r="AA9" s="448"/>
      <c r="AB9" s="449"/>
    </row>
    <row r="10" spans="5:28" ht="27" customHeight="1">
      <c r="E10" s="438" t="s">
        <v>132</v>
      </c>
      <c r="F10" s="438" t="s">
        <v>133</v>
      </c>
      <c r="G10" s="438" t="s">
        <v>2</v>
      </c>
      <c r="H10" s="438" t="s">
        <v>3</v>
      </c>
      <c r="I10" s="438" t="s">
        <v>4</v>
      </c>
      <c r="J10" s="438" t="s">
        <v>5</v>
      </c>
      <c r="K10" s="438" t="s">
        <v>6</v>
      </c>
      <c r="L10" s="438" t="s">
        <v>7</v>
      </c>
      <c r="M10" s="453" t="s">
        <v>134</v>
      </c>
      <c r="N10" s="454"/>
      <c r="O10" s="454"/>
      <c r="P10" s="455"/>
      <c r="Q10" s="438" t="s">
        <v>9</v>
      </c>
      <c r="R10" s="456" t="s">
        <v>447</v>
      </c>
      <c r="S10" s="438" t="s">
        <v>116</v>
      </c>
      <c r="T10" s="438" t="s">
        <v>11</v>
      </c>
      <c r="U10" s="440" t="s">
        <v>12</v>
      </c>
      <c r="V10" s="441"/>
      <c r="W10" s="440" t="s">
        <v>13</v>
      </c>
      <c r="X10" s="441"/>
      <c r="Y10" s="438" t="s">
        <v>14</v>
      </c>
      <c r="Z10" s="450" t="s">
        <v>707</v>
      </c>
      <c r="AA10" s="451"/>
      <c r="AB10" s="452"/>
    </row>
    <row r="11" spans="5:28" ht="24" customHeight="1">
      <c r="E11" s="439"/>
      <c r="F11" s="439"/>
      <c r="G11" s="439"/>
      <c r="H11" s="439"/>
      <c r="I11" s="439"/>
      <c r="J11" s="439"/>
      <c r="K11" s="439"/>
      <c r="L11" s="439"/>
      <c r="M11" s="450" t="s">
        <v>328</v>
      </c>
      <c r="N11" s="451"/>
      <c r="O11" s="452"/>
      <c r="P11" s="439" t="s">
        <v>135</v>
      </c>
      <c r="Q11" s="439"/>
      <c r="R11" s="456"/>
      <c r="S11" s="439"/>
      <c r="T11" s="439"/>
      <c r="U11" s="442"/>
      <c r="V11" s="443"/>
      <c r="W11" s="442"/>
      <c r="X11" s="443"/>
      <c r="Y11" s="439"/>
      <c r="Z11" s="450" t="s">
        <v>708</v>
      </c>
      <c r="AA11" s="451"/>
      <c r="AB11" s="452"/>
    </row>
    <row r="12" spans="5:28" ht="79.5" customHeight="1">
      <c r="E12" s="439"/>
      <c r="F12" s="439"/>
      <c r="G12" s="439"/>
      <c r="H12" s="439"/>
      <c r="I12" s="439"/>
      <c r="J12" s="439"/>
      <c r="K12" s="439"/>
      <c r="L12" s="439"/>
      <c r="M12" s="27" t="s">
        <v>17</v>
      </c>
      <c r="N12" s="55" t="s">
        <v>18</v>
      </c>
      <c r="O12" s="55" t="s">
        <v>19</v>
      </c>
      <c r="P12" s="439"/>
      <c r="Q12" s="439"/>
      <c r="R12" s="438"/>
      <c r="S12" s="439"/>
      <c r="T12" s="439"/>
      <c r="U12" s="27" t="s">
        <v>20</v>
      </c>
      <c r="V12" s="27" t="s">
        <v>21</v>
      </c>
      <c r="W12" s="27" t="s">
        <v>20</v>
      </c>
      <c r="X12" s="27" t="s">
        <v>21</v>
      </c>
      <c r="Y12" s="439"/>
      <c r="Z12" s="347" t="s">
        <v>709</v>
      </c>
      <c r="AA12" s="347" t="s">
        <v>710</v>
      </c>
      <c r="AB12" s="347" t="s">
        <v>711</v>
      </c>
    </row>
    <row r="13" spans="5:28" ht="20.100000000000001" customHeight="1">
      <c r="E13" s="53" t="s">
        <v>136</v>
      </c>
      <c r="F13" s="46" t="s">
        <v>137</v>
      </c>
      <c r="G13" s="65">
        <f>+IFERROR(IF(COUNT('Shareholding Pattern'!H26),('Shareholding Pattern'!H26),""),"")</f>
        <v>1</v>
      </c>
      <c r="H13" s="65">
        <f>+IFERROR(IF(COUNT('Shareholding Pattern'!I26),('Shareholding Pattern'!I26),""),"")</f>
        <v>5522972</v>
      </c>
      <c r="I13" s="65" t="str">
        <f>+IFERROR(IF(COUNT('Shareholding Pattern'!J26),('Shareholding Pattern'!J26),""),"")</f>
        <v/>
      </c>
      <c r="J13" s="65" t="str">
        <f>+IFERROR(IF(COUNT('Shareholding Pattern'!K26),('Shareholding Pattern'!K26),""),"")</f>
        <v/>
      </c>
      <c r="K13" s="65">
        <f>+IFERROR(IF(COUNT('Shareholding Pattern'!L26),('Shareholding Pattern'!L26),""),"")</f>
        <v>5522972</v>
      </c>
      <c r="L13" s="160">
        <f>+IFERROR(IF(COUNT('Shareholding Pattern'!M26),('Shareholding Pattern'!M26),""),"")</f>
        <v>35.729999999999997</v>
      </c>
      <c r="M13" s="66">
        <f>+IFERROR(IF(COUNT('Shareholding Pattern'!N26),('Shareholding Pattern'!N26),""),"")</f>
        <v>5522972</v>
      </c>
      <c r="N13" s="119" t="str">
        <f>+IFERROR(IF(COUNT('Shareholding Pattern'!O26),('Shareholding Pattern'!O26),""),"")</f>
        <v/>
      </c>
      <c r="O13" s="119">
        <f>+IFERROR(IF(COUNT('Shareholding Pattern'!P26),('Shareholding Pattern'!P26),""),"")</f>
        <v>5522972</v>
      </c>
      <c r="P13" s="160">
        <f>+IFERROR(IF(COUNT('Shareholding Pattern'!Q26),('Shareholding Pattern'!Q26),""),"")</f>
        <v>35.729999999999997</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35.729999999999997</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5522972</v>
      </c>
      <c r="Z13" s="348"/>
      <c r="AA13" s="349"/>
      <c r="AB13" s="350"/>
    </row>
    <row r="14" spans="5:28" ht="20.100000000000001" customHeight="1">
      <c r="E14" s="53" t="s">
        <v>138</v>
      </c>
      <c r="F14" s="45" t="s">
        <v>139</v>
      </c>
      <c r="G14" s="65">
        <f>+IFERROR(IF(COUNT('Shareholding Pattern'!H71),('Shareholding Pattern'!H71),""),"")</f>
        <v>14417</v>
      </c>
      <c r="H14" s="65">
        <f>+IFERROR(IF(COUNT('Shareholding Pattern'!I71),('Shareholding Pattern'!I71),""),"")</f>
        <v>9934134</v>
      </c>
      <c r="I14" s="65" t="str">
        <f>+IFERROR(IF(COUNT('Shareholding Pattern'!J71),('Shareholding Pattern'!J71),""),"")</f>
        <v/>
      </c>
      <c r="J14" s="65" t="str">
        <f>+IFERROR(IF(COUNT('Shareholding Pattern'!K71),('Shareholding Pattern'!K71),""),"")</f>
        <v/>
      </c>
      <c r="K14" s="65">
        <f>+IFERROR(IF(COUNT('Shareholding Pattern'!L71),('Shareholding Pattern'!L71),""),"")</f>
        <v>9934134</v>
      </c>
      <c r="L14" s="160">
        <f>+IFERROR(IF(COUNT('Shareholding Pattern'!M71),('Shareholding Pattern'!M71),""),"")</f>
        <v>64.27</v>
      </c>
      <c r="M14" s="231">
        <f>+IFERROR(IF(COUNT('Shareholding Pattern'!N71),('Shareholding Pattern'!N71),""),"")</f>
        <v>9934134</v>
      </c>
      <c r="N14" s="119" t="str">
        <f>+IFERROR(IF(COUNT('Shareholding Pattern'!O71),('Shareholding Pattern'!O71),""),"")</f>
        <v/>
      </c>
      <c r="O14" s="119">
        <f>+IFERROR(IF(COUNT('Shareholding Pattern'!P71),('Shareholding Pattern'!P71),""),"")</f>
        <v>9934134</v>
      </c>
      <c r="P14" s="160">
        <f>+IFERROR(IF(COUNT('Shareholding Pattern'!Q71),('Shareholding Pattern'!Q71),""),"")</f>
        <v>64.27</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64.27</v>
      </c>
      <c r="U14" s="65" t="str">
        <f>+IFERROR(IF(COUNT('Shareholding Pattern'!V71),('Shareholding Pattern'!V71),""),"")</f>
        <v/>
      </c>
      <c r="V14" s="160" t="str">
        <f>+IFERROR(IF(COUNT('Shareholding Pattern'!W71),('Shareholding Pattern'!W71),""),"")</f>
        <v/>
      </c>
      <c r="W14" s="249"/>
      <c r="X14" s="250"/>
      <c r="Y14" s="65">
        <f>+IFERROR(IF(COUNT('Shareholding Pattern'!Z71),('Shareholding Pattern'!Z71),""),"")</f>
        <v>9933834</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1"/>
      <c r="AA15" s="352"/>
      <c r="AB15" s="353"/>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4"/>
      <c r="AA16" s="355"/>
      <c r="AB16" s="356"/>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7"/>
      <c r="AA17" s="358"/>
      <c r="AB17" s="359"/>
    </row>
    <row r="18" spans="5:28" ht="18">
      <c r="E18" s="47"/>
      <c r="F18" s="56" t="s">
        <v>19</v>
      </c>
      <c r="G18" s="67">
        <f>+IFERROR(IF(COUNT('Shareholding Pattern'!H79),('Shareholding Pattern'!H79),""),"")</f>
        <v>14418</v>
      </c>
      <c r="H18" s="67">
        <f>+IFERROR(IF(COUNT('Shareholding Pattern'!I79),('Shareholding Pattern'!I79),""),"")</f>
        <v>15457106</v>
      </c>
      <c r="I18" s="67" t="str">
        <f>+IFERROR(IF(COUNT('Shareholding Pattern'!J79),('Shareholding Pattern'!J79),""),"")</f>
        <v/>
      </c>
      <c r="J18" s="67" t="str">
        <f>+IFERROR(IF(COUNT('Shareholding Pattern'!K79),('Shareholding Pattern'!K79),""),"")</f>
        <v/>
      </c>
      <c r="K18" s="67">
        <f>+IFERROR(IF(COUNT('Shareholding Pattern'!L79),('Shareholding Pattern'!L79),""),"")</f>
        <v>15457106</v>
      </c>
      <c r="L18" s="238">
        <f>+IFERROR(IF(COUNT('Shareholding Pattern'!M79),('Shareholding Pattern'!M79),""),"")</f>
        <v>100</v>
      </c>
      <c r="M18" s="230">
        <f>+IFERROR(IF(COUNT('Shareholding Pattern'!N79),('Shareholding Pattern'!N79),""),"")</f>
        <v>15457106</v>
      </c>
      <c r="N18" s="297" t="str">
        <f>+IFERROR(IF(COUNT('Shareholding Pattern'!O79),('Shareholding Pattern'!O79),""),"")</f>
        <v/>
      </c>
      <c r="O18" s="297">
        <f>+IFERROR(IF(COUNT('Shareholding Pattern'!P79),('Shareholding Pattern'!P79),""),"")</f>
        <v>15457106</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15456806</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Q9" t="s">
        <v>346</v>
      </c>
    </row>
    <row r="10" spans="5:43"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Q10" t="s">
        <v>336</v>
      </c>
    </row>
    <row r="11" spans="5:43"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29" width="7.109375" hidden="1" customWidth="1"/>
    <col min="30" max="44" width="0" hidden="1" customWidth="1"/>
    <col min="45"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39" t="s">
        <v>118</v>
      </c>
      <c r="G9" s="439" t="s">
        <v>1</v>
      </c>
      <c r="H9" s="439" t="s">
        <v>3</v>
      </c>
      <c r="I9" s="439" t="s">
        <v>4</v>
      </c>
      <c r="J9" s="439" t="s">
        <v>5</v>
      </c>
      <c r="K9" s="439" t="s">
        <v>6</v>
      </c>
      <c r="L9" s="439" t="s">
        <v>7</v>
      </c>
      <c r="M9" s="439" t="s">
        <v>8</v>
      </c>
      <c r="N9" s="439"/>
      <c r="O9" s="439"/>
      <c r="P9" s="439"/>
      <c r="Q9" s="521" t="s">
        <v>447</v>
      </c>
      <c r="R9" s="439" t="s">
        <v>10</v>
      </c>
      <c r="S9" s="521" t="s">
        <v>116</v>
      </c>
      <c r="T9" s="439" t="s">
        <v>89</v>
      </c>
      <c r="U9" s="439" t="s">
        <v>12</v>
      </c>
      <c r="V9" s="439"/>
      <c r="W9" s="439" t="s">
        <v>14</v>
      </c>
      <c r="X9" s="439" t="s">
        <v>441</v>
      </c>
      <c r="Y9" s="471" t="s">
        <v>707</v>
      </c>
      <c r="Z9" s="472"/>
      <c r="AA9" s="473"/>
      <c r="AR9" t="s">
        <v>346</v>
      </c>
    </row>
    <row r="10" spans="5:44" ht="31.5" customHeight="1">
      <c r="E10" s="456"/>
      <c r="F10" s="439"/>
      <c r="G10" s="439"/>
      <c r="H10" s="439"/>
      <c r="I10" s="439"/>
      <c r="J10" s="439"/>
      <c r="K10" s="439"/>
      <c r="L10" s="439"/>
      <c r="M10" s="439" t="s">
        <v>15</v>
      </c>
      <c r="N10" s="439"/>
      <c r="O10" s="439"/>
      <c r="P10" s="439" t="s">
        <v>16</v>
      </c>
      <c r="Q10" s="456"/>
      <c r="R10" s="439"/>
      <c r="S10" s="456"/>
      <c r="T10" s="439"/>
      <c r="U10" s="439"/>
      <c r="V10" s="439"/>
      <c r="W10" s="439"/>
      <c r="X10" s="439"/>
      <c r="Y10" s="450" t="s">
        <v>708</v>
      </c>
      <c r="Z10" s="451"/>
      <c r="AA10" s="452"/>
      <c r="AR10" t="s">
        <v>336</v>
      </c>
    </row>
    <row r="11" spans="5:44" ht="78.75" customHeight="1">
      <c r="E11" s="438"/>
      <c r="F11" s="439"/>
      <c r="G11" s="439"/>
      <c r="H11" s="439"/>
      <c r="I11" s="439"/>
      <c r="J11" s="439"/>
      <c r="K11" s="439"/>
      <c r="L11" s="439"/>
      <c r="M11" s="27" t="s">
        <v>17</v>
      </c>
      <c r="N11" s="27" t="s">
        <v>18</v>
      </c>
      <c r="O11" s="27" t="s">
        <v>19</v>
      </c>
      <c r="P11" s="439"/>
      <c r="Q11" s="438"/>
      <c r="R11" s="439"/>
      <c r="S11" s="438"/>
      <c r="T11" s="439"/>
      <c r="U11" s="27" t="s">
        <v>20</v>
      </c>
      <c r="V11" s="27" t="s">
        <v>21</v>
      </c>
      <c r="W11" s="439"/>
      <c r="X11" s="439"/>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5.44140625" customWidth="1"/>
    <col min="29" max="29" width="2.109375" hidden="1"/>
    <col min="30" max="16383" width="1.33203125" hidden="1"/>
    <col min="16384" max="16384" width="5.44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9"/>
  <sheetViews>
    <sheetView showGridLines="0" topLeftCell="A10" zoomScale="90" zoomScaleNormal="90" workbookViewId="0">
      <selection activeCell="F19" sqref="F19"/>
    </sheetView>
  </sheetViews>
  <sheetFormatPr defaultColWidth="0" defaultRowHeight="14.4"/>
  <cols>
    <col min="1" max="1" width="2" customWidth="1"/>
    <col min="2" max="2" width="1.5546875" customWidth="1"/>
    <col min="3" max="3" width="1.6640625" customWidth="1"/>
    <col min="4" max="4" width="2.33203125" customWidth="1"/>
    <col min="5" max="5" width="9.55468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44140625" customWidth="1"/>
    <col min="29" max="16383" width="5.44140625" hidden="1"/>
    <col min="16384" max="16384" width="2.44140625" hidden="1"/>
  </cols>
  <sheetData>
    <row r="1" spans="5:29" hidden="1">
      <c r="I1">
        <v>3</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 customHeight="1">
      <c r="E15" s="53">
        <v>1</v>
      </c>
      <c r="F15" s="376" t="s">
        <v>871</v>
      </c>
      <c r="G15" s="377" t="s">
        <v>873</v>
      </c>
      <c r="H15" s="38">
        <v>422000</v>
      </c>
      <c r="I15" s="38"/>
      <c r="J15" s="38"/>
      <c r="K15" s="375">
        <f>+IFERROR(IF(COUNT(H15:J15),ROUND(SUM(H15:J15),0),""),"")</f>
        <v>422000</v>
      </c>
      <c r="L15" s="42">
        <f>+IFERROR(IF(COUNT(K15),ROUND(K15/'Shareholding Pattern'!$L$78*100,2),""),"")</f>
        <v>2.73</v>
      </c>
      <c r="M15" s="170">
        <f>IF(H15="","",H15)</f>
        <v>422000</v>
      </c>
      <c r="N15" s="170"/>
      <c r="O15" s="229">
        <f>+IFERROR(IF(COUNT(M15:N15),ROUND(SUM(M15,N15),2),""),"")</f>
        <v>422000</v>
      </c>
      <c r="P15" s="42">
        <f>+IFERROR(IF(COUNT(O15),ROUND(O15/('Shareholding Pattern'!$P$79)*100,2),""),"")</f>
        <v>2.73</v>
      </c>
      <c r="Q15" s="38"/>
      <c r="R15" s="38"/>
      <c r="S15" s="375" t="str">
        <f>+IFERROR(IF(COUNT(Q15:R15),ROUND(SUM(Q15:R15),0),""),"")</f>
        <v/>
      </c>
      <c r="T15" s="14">
        <f>+IFERROR(IF(COUNT(K15,S15),ROUND(SUM(S15,K15)/SUM('Shareholding Pattern'!$L$78,'Shareholding Pattern'!$T$78)*100,2),""),"")</f>
        <v>2.73</v>
      </c>
      <c r="U15" s="38"/>
      <c r="V15" s="14" t="str">
        <f>+IFERROR(IF(COUNT(U15),ROUND(SUM(U15)/SUM(K15)*100,2),""),0)</f>
        <v/>
      </c>
      <c r="W15" s="38">
        <v>422000</v>
      </c>
      <c r="X15" s="228"/>
      <c r="Y15" s="38">
        <v>422000</v>
      </c>
      <c r="Z15" s="38">
        <v>0</v>
      </c>
      <c r="AA15" s="38">
        <v>0</v>
      </c>
      <c r="AB15" s="10"/>
      <c r="AC15" s="10" t="e">
        <f>SUM(#REF!)</f>
        <v>#REF!</v>
      </c>
    </row>
    <row r="16" spans="5:29" ht="24.9" customHeight="1">
      <c r="E16" s="53">
        <v>2</v>
      </c>
      <c r="F16" s="376" t="s">
        <v>872</v>
      </c>
      <c r="G16" s="377" t="s">
        <v>874</v>
      </c>
      <c r="H16" s="38">
        <v>422000</v>
      </c>
      <c r="I16" s="38"/>
      <c r="J16" s="38"/>
      <c r="K16" s="375">
        <f>+IFERROR(IF(COUNT(H16:J16),ROUND(SUM(H16:J16),0),""),"")</f>
        <v>422000</v>
      </c>
      <c r="L16" s="42">
        <f>+IFERROR(IF(COUNT(K16),ROUND(K16/'Shareholding Pattern'!$L$78*100,2),""),"")</f>
        <v>2.73</v>
      </c>
      <c r="M16" s="170">
        <f>IF(H16="","",H16)</f>
        <v>422000</v>
      </c>
      <c r="N16" s="170"/>
      <c r="O16" s="229">
        <f>+IFERROR(IF(COUNT(M16:N16),ROUND(SUM(M16,N16),2),""),"")</f>
        <v>422000</v>
      </c>
      <c r="P16" s="42">
        <f>+IFERROR(IF(COUNT(O16),ROUND(O16/('Shareholding Pattern'!$P$79)*100,2),""),"")</f>
        <v>2.73</v>
      </c>
      <c r="Q16" s="38"/>
      <c r="R16" s="38"/>
      <c r="S16" s="375" t="str">
        <f>+IFERROR(IF(COUNT(Q16:R16),ROUND(SUM(Q16:R16),0),""),"")</f>
        <v/>
      </c>
      <c r="T16" s="14">
        <f>+IFERROR(IF(COUNT(K16,S16),ROUND(SUM(S16,K16)/SUM('Shareholding Pattern'!$L$78,'Shareholding Pattern'!$T$78)*100,2),""),"")</f>
        <v>2.73</v>
      </c>
      <c r="U16" s="38"/>
      <c r="V16" s="14" t="str">
        <f>+IFERROR(IF(COUNT(U16),ROUND(SUM(U16)/SUM(K16)*100,2),""),0)</f>
        <v/>
      </c>
      <c r="W16" s="38">
        <v>422000</v>
      </c>
      <c r="X16" s="228"/>
      <c r="Y16" s="38">
        <v>422000</v>
      </c>
      <c r="Z16" s="38">
        <v>0</v>
      </c>
      <c r="AA16" s="38">
        <v>0</v>
      </c>
      <c r="AB16" s="10"/>
      <c r="AC16" s="10" t="e">
        <f>SUM(#REF!)</f>
        <v>#REF!</v>
      </c>
    </row>
    <row r="17" spans="5:29" ht="24.9" customHeight="1">
      <c r="E17" s="53">
        <v>3</v>
      </c>
      <c r="F17" s="376" t="s">
        <v>875</v>
      </c>
      <c r="G17" s="377" t="s">
        <v>876</v>
      </c>
      <c r="H17" s="38">
        <v>164800</v>
      </c>
      <c r="I17" s="38"/>
      <c r="J17" s="38"/>
      <c r="K17" s="375">
        <f>+IFERROR(IF(COUNT(H17:J17),ROUND(SUM(H17:J17),0),""),"")</f>
        <v>164800</v>
      </c>
      <c r="L17" s="42">
        <f>+IFERROR(IF(COUNT(K17),ROUND(K17/'Shareholding Pattern'!$L$78*100,2),""),"")</f>
        <v>1.07</v>
      </c>
      <c r="M17" s="170">
        <f>IF(H17="","",H17)</f>
        <v>164800</v>
      </c>
      <c r="N17" s="170"/>
      <c r="O17" s="229">
        <f>+IFERROR(IF(COUNT(M17:N17),ROUND(SUM(M17,N17),2),""),"")</f>
        <v>164800</v>
      </c>
      <c r="P17" s="42">
        <f>+IFERROR(IF(COUNT(O17),ROUND(O17/('Shareholding Pattern'!$P$79)*100,2),""),"")</f>
        <v>1.07</v>
      </c>
      <c r="Q17" s="38"/>
      <c r="R17" s="38"/>
      <c r="S17" s="375" t="str">
        <f>+IFERROR(IF(COUNT(Q17:R17),ROUND(SUM(Q17:R17),0),""),"")</f>
        <v/>
      </c>
      <c r="T17" s="14">
        <f>+IFERROR(IF(COUNT(K17,S17),ROUND(SUM(S17,K17)/SUM('Shareholding Pattern'!$L$78,'Shareholding Pattern'!$T$78)*100,2),""),"")</f>
        <v>1.07</v>
      </c>
      <c r="U17" s="38"/>
      <c r="V17" s="14" t="str">
        <f>+IFERROR(IF(COUNT(U17),ROUND(SUM(U17)/SUM(K17)*100,2),""),0)</f>
        <v/>
      </c>
      <c r="W17" s="38">
        <v>164800</v>
      </c>
      <c r="X17" s="228"/>
      <c r="Y17" s="38">
        <v>164800</v>
      </c>
      <c r="Z17" s="38">
        <v>0</v>
      </c>
      <c r="AA17" s="38">
        <v>0</v>
      </c>
      <c r="AB17" s="10"/>
      <c r="AC17" s="10" t="e">
        <f>SUM(#REF!)</f>
        <v>#REF!</v>
      </c>
    </row>
    <row r="18" spans="5:29" hidden="1">
      <c r="E18" s="2"/>
      <c r="F18" s="3"/>
      <c r="G18" s="3"/>
      <c r="H18" s="3"/>
      <c r="I18" s="3"/>
      <c r="J18" s="3"/>
      <c r="K18" s="3"/>
      <c r="L18" s="3"/>
      <c r="M18" s="3"/>
      <c r="N18" s="3"/>
      <c r="O18" s="3"/>
      <c r="P18" s="3"/>
      <c r="Q18" s="3"/>
      <c r="R18" s="3"/>
      <c r="S18" s="3"/>
      <c r="T18" s="3"/>
      <c r="U18" s="3"/>
      <c r="V18" s="3"/>
      <c r="W18" s="35"/>
      <c r="X18" s="35"/>
      <c r="Y18" s="35"/>
      <c r="Z18" s="35"/>
      <c r="AA18" s="36"/>
    </row>
    <row r="19" spans="5:29" ht="20.100000000000001" customHeight="1">
      <c r="E19" s="31"/>
      <c r="F19" s="57" t="s">
        <v>392</v>
      </c>
      <c r="G19" s="57" t="s">
        <v>19</v>
      </c>
      <c r="H19" s="44">
        <f>+IFERROR(IF(COUNT(H14:H18),ROUND(SUM(H14:H18),0),""),"")</f>
        <v>1008800</v>
      </c>
      <c r="I19" s="44" t="str">
        <f>+IFERROR(IF(COUNT(I14:I18),ROUND(SUM(I14:I18),0),""),"")</f>
        <v/>
      </c>
      <c r="J19" s="44" t="str">
        <f>+IFERROR(IF(COUNT(J14:J18),ROUND(SUM(J14:J18),0),""),"")</f>
        <v/>
      </c>
      <c r="K19" s="44">
        <f>+IFERROR(IF(COUNT(K14:K18),ROUND(SUM(K14:K18),0),""),"")</f>
        <v>1008800</v>
      </c>
      <c r="L19" s="14">
        <f>+IFERROR(IF(COUNT(K19),ROUND(K19/'Shareholding Pattern'!$L$78*100,2),""),"")</f>
        <v>6.53</v>
      </c>
      <c r="M19" s="29">
        <f>+IFERROR(IF(COUNT(M14:M18),ROUND(SUM(M14:M18),0),""),"")</f>
        <v>1008800</v>
      </c>
      <c r="N19" s="29" t="str">
        <f>+IFERROR(IF(COUNT(N14:N18),ROUND(SUM(N14:N18),0),""),"")</f>
        <v/>
      </c>
      <c r="O19" s="29">
        <f>+IFERROR(IF(COUNT(O14:O18),ROUND(SUM(O14:O18),0),""),"")</f>
        <v>1008800</v>
      </c>
      <c r="P19" s="14">
        <f>+IFERROR(IF(COUNT(O19),ROUND(O19/('Shareholding Pattern'!$P$79)*100,2),""),"")</f>
        <v>6.53</v>
      </c>
      <c r="Q19" s="44" t="str">
        <f>+IFERROR(IF(COUNT(Q14:Q18),ROUND(SUM(Q14:Q18),0),""),"")</f>
        <v/>
      </c>
      <c r="R19" s="44" t="str">
        <f>+IFERROR(IF(COUNT(R14:R18),ROUND(SUM(R14:R18),0),""),"")</f>
        <v/>
      </c>
      <c r="S19" s="44" t="str">
        <f>+IFERROR(IF(COUNT(S14:S18),ROUND(SUM(S14:S18),0),""),"")</f>
        <v/>
      </c>
      <c r="T19" s="14">
        <f>+IFERROR(IF(COUNT(K19,S19),ROUND(SUM(S19,K19)/SUM('Shareholding Pattern'!$L$78,'Shareholding Pattern'!$T$78)*100,2),""),"")</f>
        <v>6.53</v>
      </c>
      <c r="U19" s="44" t="str">
        <f>+IFERROR(IF(COUNT(U14:U18),ROUND(SUM(U14:U18),0),""),"")</f>
        <v/>
      </c>
      <c r="V19" s="14" t="str">
        <f>+IFERROR(IF(COUNT(U19),ROUND(SUM(U19)/SUM(K19)*100,2),""),0)</f>
        <v/>
      </c>
      <c r="W19" s="44">
        <f>+IFERROR(IF(COUNT(W14:W18),ROUND(SUM(W14:W18),0),""),"")</f>
        <v>1008800</v>
      </c>
      <c r="X19" s="339"/>
      <c r="Y19" s="44">
        <f>+IFERROR(IF(COUNT(Y14:Y18),ROUND(SUM(Y14:Y18),0),""),"")</f>
        <v>1008800</v>
      </c>
      <c r="Z19" s="44">
        <f>+IFERROR(IF(COUNT(Z14:Z18),ROUND(SUM(Z14:Z18),0),""),"")</f>
        <v>0</v>
      </c>
      <c r="AA19" s="44">
        <f>+IFERROR(IF(COUNT(AA14:AA18),ROUND(SUM(AA14:AA18),0),""),"")</f>
        <v>0</v>
      </c>
    </row>
  </sheetData>
  <sheetProtection password="F884"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7" xr:uid="{00000000-0002-0000-2D00-000000000000}">
      <formula1>H13</formula1>
    </dataValidation>
    <dataValidation type="whole" operator="lessThanOrEqual" allowBlank="1" showInputMessage="1" showErrorMessage="1" sqref="W13 W15:W17" xr:uid="{00000000-0002-0000-2D00-000001000000}">
      <formula1>K13</formula1>
    </dataValidation>
    <dataValidation type="textLength" operator="equal" allowBlank="1" showInputMessage="1" showErrorMessage="1" prompt="[A-Z][A-Z][A-Z][A-Z][A-Z][0-9][0-9][0-9][0-9][A-Z]_x000a__x000a_In absence of PAN write : ZZZZZ9999Z" sqref="G13 G15:G17" xr:uid="{00000000-0002-0000-2D00-000002000000}">
      <formula1>10</formula1>
    </dataValidation>
    <dataValidation type="whole" operator="greaterThanOrEqual" allowBlank="1" showInputMessage="1" showErrorMessage="1" sqref="Q13:R13 M13:N13 H13:J13 H15:J17 Q15:R17 M15:N17"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7"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7"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7" xr:uid="{00000000-0002-0000-2D00-000006000000}">
      <formula1>K13</formula1>
    </dataValidation>
  </dataValidations>
  <hyperlinks>
    <hyperlink ref="G19" location="'Shareholding Pattern'!F44" display="Total" xr:uid="{00000000-0004-0000-2D00-000000000000}"/>
    <hyperlink ref="F19"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60960</xdr:colOff>
                    <xdr:row>14</xdr:row>
                    <xdr:rowOff>60960</xdr:rowOff>
                  </from>
                  <to>
                    <xdr:col>23</xdr:col>
                    <xdr:colOff>1356360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60960</xdr:colOff>
                    <xdr:row>15</xdr:row>
                    <xdr:rowOff>60960</xdr:rowOff>
                  </from>
                  <to>
                    <xdr:col>23</xdr:col>
                    <xdr:colOff>1356360</xdr:colOff>
                    <xdr:row>15</xdr:row>
                    <xdr:rowOff>266700</xdr:rowOff>
                  </to>
                </anchor>
              </controlPr>
            </control>
          </mc:Choice>
        </mc:AlternateContent>
        <mc:AlternateContent xmlns:mc="http://schemas.openxmlformats.org/markup-compatibility/2006">
          <mc:Choice Requires="x14">
            <control shapeId="47107" r:id="rId5" name="Button 3">
              <controlPr defaultSize="0" print="0" autoFill="0" autoPict="0" macro="[0]!opentextblock">
                <anchor moveWithCells="1" sizeWithCells="1">
                  <from>
                    <xdr:col>23</xdr:col>
                    <xdr:colOff>60960</xdr:colOff>
                    <xdr:row>16</xdr:row>
                    <xdr:rowOff>60960</xdr:rowOff>
                  </from>
                  <to>
                    <xdr:col>23</xdr:col>
                    <xdr:colOff>1356360</xdr:colOff>
                    <xdr:row>16</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546875" customWidth="1"/>
    <col min="29" max="16383" width="4.88671875" hidden="1"/>
    <col min="16384" max="16384" width="4.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30"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30"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14.5546875" customWidth="1"/>
    <col min="9" max="10" width="14.5546875" hidden="1" customWidth="1"/>
    <col min="11" max="11" width="15.5546875" customWidth="1"/>
    <col min="12" max="12" width="13.5546875" customWidth="1"/>
    <col min="13" max="13" width="14.6640625" customWidth="1"/>
    <col min="14" max="14" width="14.6640625" hidden="1" customWidth="1"/>
    <col min="15" max="15" width="17.88671875" customWidth="1"/>
    <col min="16" max="16" width="10.33203125" customWidth="1"/>
    <col min="17" max="19" width="14.5546875" hidden="1" customWidth="1"/>
    <col min="20" max="20" width="19.109375" customWidth="1"/>
    <col min="21" max="21" width="14.6640625" hidden="1" customWidth="1"/>
    <col min="22" max="22" width="8.44140625" hidden="1" customWidth="1"/>
    <col min="23" max="23" width="15.44140625" customWidth="1"/>
    <col min="24" max="24" width="19.109375" customWidth="1"/>
    <col min="25" max="25" width="3.88671875" customWidth="1"/>
    <col min="26" max="26" width="2.5546875" customWidth="1"/>
    <col min="27" max="16383" width="4.33203125" hidden="1"/>
    <col min="16384" max="16384" width="4.441406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row>
    <row r="10" spans="5:30"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row>
    <row r="11" spans="5:30"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 customHeight="1">
      <c r="E14" s="34"/>
      <c r="F14" s="35"/>
      <c r="G14" s="212" t="s">
        <v>436</v>
      </c>
      <c r="H14" s="35"/>
      <c r="I14" s="35"/>
      <c r="J14" s="35"/>
      <c r="K14" s="35"/>
      <c r="L14" s="35"/>
      <c r="M14" s="35"/>
      <c r="N14" s="35"/>
      <c r="O14" s="35"/>
      <c r="P14" s="35"/>
      <c r="Q14" s="35"/>
      <c r="R14" s="35"/>
      <c r="S14" s="35"/>
      <c r="T14" s="35"/>
      <c r="U14" s="35"/>
      <c r="V14" s="35"/>
      <c r="W14" s="35"/>
      <c r="X14" s="36"/>
    </row>
    <row r="15" spans="5:30" ht="24.9"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9.109375" customWidth="1"/>
    <col min="29" max="16383" width="3.6640625" hidden="1"/>
    <col min="16384" max="16384" width="9.1093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c r="Y9" s="471" t="s">
        <v>707</v>
      </c>
      <c r="Z9" s="472"/>
      <c r="AA9" s="473"/>
    </row>
    <row r="10" spans="5:29"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50" t="s">
        <v>708</v>
      </c>
      <c r="Z10" s="451"/>
      <c r="AA10" s="452"/>
    </row>
    <row r="11" spans="5:29"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439"/>
      <c r="X11" s="439"/>
      <c r="Y11" s="55" t="s">
        <v>709</v>
      </c>
      <c r="Z11" s="55" t="s">
        <v>710</v>
      </c>
      <c r="AA11" s="55" t="s">
        <v>711</v>
      </c>
    </row>
    <row r="12" spans="5:29" ht="15.6">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63" activePane="bottomRight" state="frozen"/>
      <selection activeCell="C7" sqref="C7"/>
      <selection pane="topRight" activeCell="F7" sqref="F7"/>
      <selection pane="bottomLeft" activeCell="C12" sqref="C12"/>
      <selection pane="bottomRight" activeCell="F64" sqref="F64"/>
    </sheetView>
  </sheetViews>
  <sheetFormatPr defaultColWidth="0" defaultRowHeight="14.4"/>
  <cols>
    <col min="1" max="2" width="2.6640625" hidden="1" customWidth="1"/>
    <col min="3" max="4" width="2.6640625" customWidth="1"/>
    <col min="5" max="5" width="6.5546875" customWidth="1"/>
    <col min="6" max="6" width="46.5546875" customWidth="1"/>
    <col min="7" max="7" width="5.5546875" hidden="1" customWidth="1"/>
    <col min="8" max="10" width="20.6640625" style="121" customWidth="1"/>
    <col min="11" max="12" width="20.6640625" customWidth="1"/>
    <col min="13" max="13" width="20.6640625" style="101" customWidth="1"/>
    <col min="14" max="15" width="20.6640625" style="54" customWidth="1"/>
    <col min="16" max="16" width="20.6640625" style="121" customWidth="1"/>
    <col min="17" max="17" width="20.6640625" style="101" customWidth="1"/>
    <col min="18" max="20" width="20.6640625" style="121" customWidth="1"/>
    <col min="21" max="23" width="20.6640625" style="54" customWidth="1"/>
    <col min="24" max="24" width="20.6640625" style="121" customWidth="1"/>
    <col min="25" max="25" width="20.6640625" style="54" customWidth="1"/>
    <col min="26" max="26" width="20.6640625" style="121" customWidth="1"/>
    <col min="27" max="29" width="20.6640625" customWidth="1"/>
    <col min="30" max="32" width="5.5546875" customWidth="1"/>
    <col min="33" max="16383" width="5.5546875" hidden="1"/>
    <col min="16384" max="16384" width="4.441406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514" t="s">
        <v>115</v>
      </c>
      <c r="F9" s="509" t="s">
        <v>0</v>
      </c>
      <c r="G9" s="510"/>
      <c r="H9" s="486" t="s">
        <v>2</v>
      </c>
      <c r="I9" s="486" t="s">
        <v>3</v>
      </c>
      <c r="J9" s="486" t="s">
        <v>4</v>
      </c>
      <c r="K9" s="439" t="s">
        <v>5</v>
      </c>
      <c r="L9" s="439" t="s">
        <v>6</v>
      </c>
      <c r="M9" s="485" t="s">
        <v>7</v>
      </c>
      <c r="N9" s="450" t="s">
        <v>8</v>
      </c>
      <c r="O9" s="451"/>
      <c r="P9" s="451"/>
      <c r="Q9" s="452"/>
      <c r="R9" s="486" t="s">
        <v>9</v>
      </c>
      <c r="S9" s="493" t="s">
        <v>447</v>
      </c>
      <c r="T9" s="486" t="s">
        <v>116</v>
      </c>
      <c r="U9" s="502" t="s">
        <v>11</v>
      </c>
      <c r="V9" s="439" t="s">
        <v>12</v>
      </c>
      <c r="W9" s="439"/>
      <c r="X9" s="439" t="s">
        <v>13</v>
      </c>
      <c r="Y9" s="439"/>
      <c r="Z9" s="486" t="s">
        <v>14</v>
      </c>
      <c r="AA9" s="471" t="s">
        <v>707</v>
      </c>
      <c r="AB9" s="472"/>
      <c r="AC9" s="473"/>
    </row>
    <row r="10" spans="5:58" ht="28.5" customHeight="1">
      <c r="E10" s="515"/>
      <c r="F10" s="511"/>
      <c r="G10" s="512"/>
      <c r="H10" s="486"/>
      <c r="I10" s="486"/>
      <c r="J10" s="486"/>
      <c r="K10" s="439"/>
      <c r="L10" s="439"/>
      <c r="M10" s="485"/>
      <c r="N10" s="450" t="s">
        <v>15</v>
      </c>
      <c r="O10" s="451"/>
      <c r="P10" s="452"/>
      <c r="Q10" s="485" t="s">
        <v>16</v>
      </c>
      <c r="R10" s="486"/>
      <c r="S10" s="494"/>
      <c r="T10" s="486"/>
      <c r="U10" s="502"/>
      <c r="V10" s="439"/>
      <c r="W10" s="439"/>
      <c r="X10" s="439"/>
      <c r="Y10" s="439"/>
      <c r="Z10" s="486"/>
      <c r="AA10" s="450" t="s">
        <v>708</v>
      </c>
      <c r="AB10" s="451"/>
      <c r="AC10" s="452"/>
    </row>
    <row r="11" spans="5:58" ht="113.25" customHeight="1">
      <c r="E11" s="516"/>
      <c r="F11" s="440"/>
      <c r="G11" s="441"/>
      <c r="H11" s="486"/>
      <c r="I11" s="486"/>
      <c r="J11" s="486"/>
      <c r="K11" s="439"/>
      <c r="L11" s="439"/>
      <c r="M11" s="485"/>
      <c r="N11" s="55" t="s">
        <v>17</v>
      </c>
      <c r="O11" s="55" t="s">
        <v>18</v>
      </c>
      <c r="P11" s="122" t="s">
        <v>19</v>
      </c>
      <c r="Q11" s="485"/>
      <c r="R11" s="486"/>
      <c r="S11" s="495"/>
      <c r="T11" s="486"/>
      <c r="U11" s="502"/>
      <c r="V11" s="55" t="s">
        <v>20</v>
      </c>
      <c r="W11" s="55" t="s">
        <v>21</v>
      </c>
      <c r="X11" s="122" t="s">
        <v>20</v>
      </c>
      <c r="Y11" s="55" t="s">
        <v>21</v>
      </c>
      <c r="Z11" s="486"/>
      <c r="AA11" s="55" t="s">
        <v>709</v>
      </c>
      <c r="AB11" s="55" t="s">
        <v>710</v>
      </c>
      <c r="AC11" s="55" t="s">
        <v>711</v>
      </c>
    </row>
    <row r="12" spans="5:58" ht="18.75" customHeight="1">
      <c r="E12" s="98" t="s">
        <v>22</v>
      </c>
      <c r="F12" s="474" t="s">
        <v>23</v>
      </c>
      <c r="G12" s="475"/>
      <c r="H12" s="475"/>
      <c r="I12" s="475"/>
      <c r="J12" s="475"/>
      <c r="K12" s="475"/>
      <c r="L12" s="475"/>
      <c r="M12" s="475"/>
      <c r="N12" s="475"/>
      <c r="O12" s="475"/>
      <c r="P12" s="475"/>
      <c r="Q12" s="475"/>
      <c r="R12" s="475"/>
      <c r="S12" s="475"/>
      <c r="T12" s="475"/>
      <c r="U12" s="475"/>
      <c r="V12" s="475"/>
      <c r="W12" s="475"/>
      <c r="X12" s="475"/>
      <c r="Y12" s="475"/>
      <c r="Z12" s="475"/>
      <c r="AA12" s="475"/>
      <c r="AB12" s="475"/>
      <c r="AC12" s="476"/>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5"/>
      <c r="AB13" s="123"/>
      <c r="AC13" s="291"/>
    </row>
    <row r="14" spans="5:58" ht="20.100000000000001" customHeight="1">
      <c r="E14" s="87" t="s">
        <v>26</v>
      </c>
      <c r="F14" s="192" t="s">
        <v>27</v>
      </c>
      <c r="G14" s="190"/>
      <c r="H14" s="162" t="str">
        <f>IFERROR(IF(COUNT(IndHUF!$AD$13),IF(IndHUF!$AD$13=0,"0",IndHUF!$AD$13),""),"")</f>
        <v/>
      </c>
      <c r="I14" s="282" t="str">
        <f>+IF(COUNT(IndHUF!H16),IndHUF!H16,"")</f>
        <v/>
      </c>
      <c r="J14" s="282" t="str">
        <f>+IF(COUNT(IndHUF!I16),IndHUF!I16,"")</f>
        <v/>
      </c>
      <c r="K14" s="111" t="str">
        <f>+IF(COUNT(IndHUF!J16),IndHUF!J16,"")</f>
        <v/>
      </c>
      <c r="L14" s="111" t="str">
        <f>+IF(COUNT(IndHUF!K16),IndHUF!K16,"")</f>
        <v/>
      </c>
      <c r="M14" s="144" t="str">
        <f>+IFERROR(IF(COUNT(L14),ROUND(L14/'Shareholding Pattern'!$L$78*100,2),""),0)</f>
        <v/>
      </c>
      <c r="N14" s="161" t="str">
        <f>+IF(COUNT(+IndHUF!M16),SUM(+IndHUF!M16),"")</f>
        <v/>
      </c>
      <c r="O14" s="161" t="str">
        <f>+IF(COUNT(+IndHUF!N16),SUM(+IndHUF!N16),"")</f>
        <v/>
      </c>
      <c r="P14" s="282" t="str">
        <f>+IF(COUNT(IndHUF!O16),IndHUF!O16,"")</f>
        <v/>
      </c>
      <c r="Q14" s="144" t="str">
        <f>+IF(COUNT(IndHUF!P16),IndHUF!P16,"")</f>
        <v/>
      </c>
      <c r="R14" s="282" t="str">
        <f>+IF(COUNT(IndHUF!Q16),IndHUF!Q16,"")</f>
        <v/>
      </c>
      <c r="S14" s="282" t="str">
        <f>+IF(COUNT(IndHUF!R16),IndHUF!R16,"")</f>
        <v/>
      </c>
      <c r="T14" s="282" t="str">
        <f>+IF(COUNT(IndHUF!S16),IndHUF!S16,"")</f>
        <v/>
      </c>
      <c r="U14" s="112" t="str">
        <f>+IFERROR(IF(COUNT(L14,T14),ROUND(SUM(L14,T14)/SUM('Shareholding Pattern'!$L$78,'Shareholding Pattern'!$T$78)*100,2),""),0)</f>
        <v/>
      </c>
      <c r="V14" s="173" t="str">
        <f>+IF(COUNT(IndHUF!U16),IndHUF!U16,"")</f>
        <v/>
      </c>
      <c r="W14" s="157" t="str">
        <f>+IFERROR(IF(COUNT(V14),ROUND(SUM(V14)/SUM(L14)*100,2),""),0)</f>
        <v/>
      </c>
      <c r="X14" s="173" t="str">
        <f>+IF(COUNT(IndHUF!W16),IndHUF!W16,"")</f>
        <v/>
      </c>
      <c r="Y14" s="112" t="str">
        <f>+IFERROR(IF(COUNT(X14),ROUND(SUM(X14)/SUM(L14)*100,2),""),0)</f>
        <v/>
      </c>
      <c r="Z14" s="282" t="str">
        <f>+IF(COUNT(IndHUF!Y16),IndHUF!Y16,"")</f>
        <v/>
      </c>
      <c r="AA14" s="459"/>
      <c r="AB14" s="460"/>
      <c r="AC14" s="461"/>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62"/>
      <c r="AB15" s="463"/>
      <c r="AC15" s="464"/>
      <c r="AH15" t="s">
        <v>193</v>
      </c>
      <c r="AR15" t="s">
        <v>167</v>
      </c>
      <c r="AX15" t="s">
        <v>193</v>
      </c>
      <c r="AZ15" t="s">
        <v>330</v>
      </c>
      <c r="BF15" t="s">
        <v>284</v>
      </c>
    </row>
    <row r="16" spans="5:58" ht="20.100000000000001"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62"/>
      <c r="AB16" s="463"/>
      <c r="AC16" s="464"/>
      <c r="AH16" t="s">
        <v>285</v>
      </c>
      <c r="AR16" t="s">
        <v>168</v>
      </c>
      <c r="AX16" t="s">
        <v>285</v>
      </c>
      <c r="AZ16" t="s">
        <v>199</v>
      </c>
      <c r="BF16" t="s">
        <v>305</v>
      </c>
    </row>
    <row r="17" spans="5:58" ht="20.100000000000001" customHeight="1">
      <c r="E17" s="91" t="s">
        <v>32</v>
      </c>
      <c r="F17" s="194" t="s">
        <v>33</v>
      </c>
      <c r="H17" s="163" t="str">
        <f>IFERROR(IF(COUNT(OtherIND!$AG$13),IF(OtherIND!$AG$13=0,"0",OtherIND!$AG$13),""),"")</f>
        <v/>
      </c>
      <c r="I17" s="283" t="str">
        <f>IFERROR(IF(COUNT(OtherIND!J16),(OtherIND!J16),""),"")</f>
        <v/>
      </c>
      <c r="J17" s="283"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3" t="str">
        <f>IFERROR(IF(COUNT(OtherIND!Q16),(OtherIND!Q16),""),"")</f>
        <v/>
      </c>
      <c r="Q17" s="177" t="str">
        <f>IFERROR(IF(COUNT(OtherIND!R16),(OtherIND!R16),""),0)</f>
        <v/>
      </c>
      <c r="R17" s="283" t="str">
        <f>IFERROR(IF(COUNT(OtherIND!S16),(OtherIND!S16),""),"")</f>
        <v/>
      </c>
      <c r="S17" s="283" t="str">
        <f>IFERROR(IF(COUNT(OtherIND!T16),(OtherIND!T16),""),"")</f>
        <v/>
      </c>
      <c r="T17" s="283"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3" t="str">
        <f>IFERROR(IF(COUNT(OtherIND!AA16),(OtherIND!AA16),""),"")</f>
        <v/>
      </c>
      <c r="AA17" s="462"/>
      <c r="AB17" s="463"/>
      <c r="AC17" s="464"/>
      <c r="AH17" t="s">
        <v>286</v>
      </c>
      <c r="AR17" t="s">
        <v>169</v>
      </c>
      <c r="AX17" t="s">
        <v>286</v>
      </c>
      <c r="AZ17" t="s">
        <v>332</v>
      </c>
      <c r="BF17" t="s">
        <v>315</v>
      </c>
    </row>
    <row r="18" spans="5:58" ht="20.100000000000001" customHeight="1">
      <c r="E18" s="483" t="s">
        <v>35</v>
      </c>
      <c r="F18" s="483"/>
      <c r="G18" s="483"/>
      <c r="H18" s="52" t="str">
        <f>+IFERROR(IF(COUNT(H14:H17),ROUND(SUM(H14:H17),0),""),"")</f>
        <v/>
      </c>
      <c r="I18" s="52" t="str">
        <f t="shared" ref="I18:Z18" si="2">+IFERROR(IF(COUNT(I14:I17),ROUND(SUM(I14:I17),0),""),"")</f>
        <v/>
      </c>
      <c r="J18" s="52" t="str">
        <f t="shared" si="2"/>
        <v/>
      </c>
      <c r="K18" s="4" t="str">
        <f t="shared" si="2"/>
        <v/>
      </c>
      <c r="L18" s="52" t="str">
        <f t="shared" si="2"/>
        <v/>
      </c>
      <c r="M18" s="146" t="str">
        <f>+IFERROR(IF(COUNT(L18),ROUND(L18/'Shareholding Pattern'!$L$78*100,2),""),0)</f>
        <v/>
      </c>
      <c r="N18" s="119" t="str">
        <f t="shared" si="2"/>
        <v/>
      </c>
      <c r="O18" s="119" t="str">
        <f t="shared" si="2"/>
        <v/>
      </c>
      <c r="P18" s="52" t="str">
        <f t="shared" si="2"/>
        <v/>
      </c>
      <c r="Q18" s="154" t="str">
        <f>IFERROR(IF(COUNT(P18),ROUND(P18/$P$79*100,2),""),0)</f>
        <v/>
      </c>
      <c r="R18" s="52" t="str">
        <f t="shared" si="2"/>
        <v/>
      </c>
      <c r="S18" s="52" t="str">
        <f t="shared" si="2"/>
        <v/>
      </c>
      <c r="T18" s="52" t="str">
        <f t="shared" si="2"/>
        <v/>
      </c>
      <c r="U18" s="115" t="str">
        <f>+IFERROR(IF(COUNT(L18,T18),ROUND(SUM(L18,T18)/SUM('Shareholding Pattern'!$L$78,'Shareholding Pattern'!$T$78)*100,2),""),0)</f>
        <v/>
      </c>
      <c r="V18" s="52" t="str">
        <f t="shared" si="2"/>
        <v/>
      </c>
      <c r="W18" s="158" t="str">
        <f>+IFERROR(IF(COUNT(V18),ROUND(SUM(V18)/SUM(L18)*100,2),""),0)</f>
        <v/>
      </c>
      <c r="X18" s="52" t="str">
        <f t="shared" si="2"/>
        <v/>
      </c>
      <c r="Y18" s="116" t="str">
        <f>+IFERROR(IF(COUNT(X18),ROUND(SUM(X18)/SUM(L18)*100,2),""),0)</f>
        <v/>
      </c>
      <c r="Z18" s="52" t="str">
        <f t="shared" si="2"/>
        <v/>
      </c>
      <c r="AA18" s="465"/>
      <c r="AB18" s="466"/>
      <c r="AC18" s="467"/>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65"/>
      <c r="AB19" s="466"/>
      <c r="AC19" s="467"/>
      <c r="AX19" t="s">
        <v>39</v>
      </c>
      <c r="AZ19" t="s">
        <v>201</v>
      </c>
      <c r="BF19" t="s">
        <v>307</v>
      </c>
    </row>
    <row r="20" spans="5:58" ht="34.5" customHeight="1">
      <c r="E20" s="88" t="s">
        <v>26</v>
      </c>
      <c r="F20" s="197" t="s">
        <v>38</v>
      </c>
      <c r="H20" s="162">
        <f>IFERROR(IF(COUNT(Individuals!$AD$13),IF(Individuals!$AD$13=0,"0",Individuals!$AD$13),""),"")</f>
        <v>1</v>
      </c>
      <c r="I20" s="162">
        <f>IFERROR(IF(COUNT(Individuals!H17),(Individuals!H17),""),"")</f>
        <v>5522972</v>
      </c>
      <c r="J20" s="162" t="str">
        <f>IFERROR(IF(COUNT(Individuals!I17),(Individuals!I17),""),"")</f>
        <v/>
      </c>
      <c r="K20" s="93" t="str">
        <f>IFERROR(IF(COUNT(Individuals!J17),(Individuals!J17),""),"")</f>
        <v/>
      </c>
      <c r="L20" s="162">
        <f>IFERROR(IF(COUNT(Individuals!K17),(Individuals!K17),""),"")</f>
        <v>5522972</v>
      </c>
      <c r="M20" s="145">
        <f>+IFERROR(IF(COUNT(L20),ROUND(L20/'Shareholding Pattern'!$L$78*100,2),""),0)</f>
        <v>35.729999999999997</v>
      </c>
      <c r="N20" s="232">
        <f>IFERROR(IF(COUNT(Individuals!M17),(Individuals!M17),""),"")</f>
        <v>5522972</v>
      </c>
      <c r="O20" s="161" t="str">
        <f>IFERROR(IF(COUNT(Individuals!N17),(Individuals!N17),""),"")</f>
        <v/>
      </c>
      <c r="P20" s="162">
        <f>IFERROR(IF(COUNT(Individuals!O17),(Individuals!O17),""),"")</f>
        <v>5522972</v>
      </c>
      <c r="Q20" s="156">
        <f>IFERROR(IF(COUNT(Individuals!P17),(Individuals!P17),""),0)</f>
        <v>35.729999999999997</v>
      </c>
      <c r="R20" s="162" t="str">
        <f>IFERROR(IF(COUNT(Individuals!Q17),(Individuals!Q17),""),"")</f>
        <v/>
      </c>
      <c r="S20" s="162" t="str">
        <f>IFERROR(IF(COUNT(Individuals!R17),(Individuals!R17),""),"")</f>
        <v/>
      </c>
      <c r="T20" s="162" t="str">
        <f>IFERROR(IF(COUNT(Individuals!S17),(Individuals!S17),""),"")</f>
        <v/>
      </c>
      <c r="U20" s="117">
        <f>+IFERROR(IF(COUNT(L20,T20),ROUND(SUM(L20,T20)/SUM('Shareholding Pattern'!$L$78,'Shareholding Pattern'!$T$78)*100,2),""),0)</f>
        <v>35.729999999999997</v>
      </c>
      <c r="V20" s="173" t="str">
        <f>IFERROR(IF(COUNT(Individuals!U17),(Individuals!U17),""),"")</f>
        <v/>
      </c>
      <c r="W20" s="209" t="str">
        <f t="shared" ref="W20:W25" si="3">+IFERROR(IF(COUNT(V20),ROUND(SUM(V20)/SUM(L20)*100,2),""),0)</f>
        <v/>
      </c>
      <c r="X20" s="173" t="str">
        <f>IFERROR(IF(COUNT(Individuals!W17),(Individuals!W17),""),"")</f>
        <v/>
      </c>
      <c r="Y20" s="117" t="str">
        <f t="shared" ref="Y20:Y26" si="4">+IFERROR(IF(COUNT(X20),ROUND(SUM(X20)/SUM(L20)*100,2),""),0)</f>
        <v/>
      </c>
      <c r="Z20" s="162">
        <f>IFERROR(IF(COUNT(Individuals!Y17),(Individuals!Y17),""),"")</f>
        <v>5522972</v>
      </c>
      <c r="AA20" s="465"/>
      <c r="AB20" s="466"/>
      <c r="AC20" s="467"/>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62"/>
      <c r="AB21" s="463"/>
      <c r="AC21" s="464"/>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62"/>
      <c r="AB22" s="463"/>
      <c r="AC22" s="464"/>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62"/>
      <c r="AB23" s="463"/>
      <c r="AC23" s="464"/>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62"/>
      <c r="AB24" s="463"/>
      <c r="AC24" s="464"/>
      <c r="AH24" t="s">
        <v>289</v>
      </c>
      <c r="AR24" t="s">
        <v>175</v>
      </c>
    </row>
    <row r="25" spans="5:58" ht="20.100000000000001" customHeight="1">
      <c r="E25" s="483" t="s">
        <v>43</v>
      </c>
      <c r="F25" s="483"/>
      <c r="G25" s="483"/>
      <c r="H25" s="136">
        <f>+IFERROR(IF(COUNT(H20:H24),ROUND(SUM(H20:H24),0),""),"")</f>
        <v>1</v>
      </c>
      <c r="I25" s="136">
        <f t="shared" ref="I25:Z25" si="5">+IFERROR(IF(COUNT(I20:I24),ROUND(SUM(I20:I24),0),""),"")</f>
        <v>5522972</v>
      </c>
      <c r="J25" s="136" t="str">
        <f t="shared" si="5"/>
        <v/>
      </c>
      <c r="K25" s="134" t="str">
        <f t="shared" si="5"/>
        <v/>
      </c>
      <c r="L25" s="136">
        <f t="shared" si="5"/>
        <v>5522972</v>
      </c>
      <c r="M25" s="146">
        <f>+IFERROR(IF(COUNT(L25),ROUND(L25/'Shareholding Pattern'!$L$78*100,2),""),0)</f>
        <v>35.729999999999997</v>
      </c>
      <c r="N25" s="135">
        <f t="shared" si="5"/>
        <v>5522972</v>
      </c>
      <c r="O25" s="135" t="str">
        <f t="shared" si="5"/>
        <v/>
      </c>
      <c r="P25" s="136">
        <f t="shared" si="5"/>
        <v>5522972</v>
      </c>
      <c r="Q25" s="154">
        <f>IFERROR(IF(COUNT(P25),ROUND(P25/$P$79*100,2),""),0)</f>
        <v>35.729999999999997</v>
      </c>
      <c r="R25" s="284" t="str">
        <f t="shared" si="5"/>
        <v/>
      </c>
      <c r="S25" s="284" t="str">
        <f t="shared" si="5"/>
        <v/>
      </c>
      <c r="T25" s="136" t="str">
        <f t="shared" si="5"/>
        <v/>
      </c>
      <c r="U25" s="115">
        <f>+IFERROR(IF(COUNT(L25,T25),ROUND(SUM(L25,T25)/SUM('Shareholding Pattern'!$L$78,'Shareholding Pattern'!$T$78)*100,2),""),0)</f>
        <v>35.729999999999997</v>
      </c>
      <c r="V25" s="136" t="str">
        <f t="shared" si="5"/>
        <v/>
      </c>
      <c r="W25" s="158" t="str">
        <f t="shared" si="3"/>
        <v/>
      </c>
      <c r="X25" s="52" t="str">
        <f t="shared" si="5"/>
        <v/>
      </c>
      <c r="Y25" s="116" t="str">
        <f t="shared" si="4"/>
        <v/>
      </c>
      <c r="Z25" s="136">
        <f t="shared" si="5"/>
        <v>5522972</v>
      </c>
      <c r="AA25" s="465"/>
      <c r="AB25" s="466"/>
      <c r="AC25" s="467"/>
      <c r="AR25" t="s">
        <v>176</v>
      </c>
    </row>
    <row r="26" spans="5:58" ht="36.75" customHeight="1">
      <c r="E26" s="484" t="s">
        <v>88</v>
      </c>
      <c r="F26" s="484"/>
      <c r="G26" s="484"/>
      <c r="H26" s="136">
        <f t="shared" ref="H26:Z26" si="6">+IFERROR(IF(COUNT(H18,H25),ROUND(SUM(H18,H25),0),""),"")</f>
        <v>1</v>
      </c>
      <c r="I26" s="136">
        <f t="shared" si="6"/>
        <v>5522972</v>
      </c>
      <c r="J26" s="136" t="str">
        <f t="shared" si="6"/>
        <v/>
      </c>
      <c r="K26" s="134" t="str">
        <f t="shared" si="6"/>
        <v/>
      </c>
      <c r="L26" s="136">
        <f t="shared" si="6"/>
        <v>5522972</v>
      </c>
      <c r="M26" s="146">
        <f>+IFERROR(IF(COUNT(L26),ROUND(L26/'Shareholding Pattern'!$L$78*100,2),""),0)</f>
        <v>35.729999999999997</v>
      </c>
      <c r="N26" s="135">
        <f t="shared" si="6"/>
        <v>5522972</v>
      </c>
      <c r="O26" s="135" t="str">
        <f t="shared" si="6"/>
        <v/>
      </c>
      <c r="P26" s="136">
        <f t="shared" si="6"/>
        <v>5522972</v>
      </c>
      <c r="Q26" s="154">
        <f>IFERROR(IF(COUNT(P26),ROUND(P26/$P$79*100,2),""),0)</f>
        <v>35.729999999999997</v>
      </c>
      <c r="R26" s="284" t="str">
        <f t="shared" si="6"/>
        <v/>
      </c>
      <c r="S26" s="284" t="str">
        <f t="shared" si="6"/>
        <v/>
      </c>
      <c r="T26" s="136" t="str">
        <f t="shared" si="6"/>
        <v/>
      </c>
      <c r="U26" s="115">
        <f>+IFERROR(IF(COUNT(L26,T26),ROUND(SUM(L26,T26)/SUM('Shareholding Pattern'!$L$78,'Shareholding Pattern'!$T$78)*100,2),""),0)</f>
        <v>35.729999999999997</v>
      </c>
      <c r="V26" s="136" t="str">
        <f t="shared" si="6"/>
        <v/>
      </c>
      <c r="W26" s="158" t="str">
        <f>+IFERROR(IF(COUNT(V26),ROUND(SUM(V26)/SUM(L26)*100,2),""),0)</f>
        <v/>
      </c>
      <c r="X26" s="136" t="str">
        <f t="shared" si="6"/>
        <v/>
      </c>
      <c r="Y26" s="116" t="str">
        <f t="shared" si="4"/>
        <v/>
      </c>
      <c r="Z26" s="136">
        <f t="shared" si="6"/>
        <v>5522972</v>
      </c>
      <c r="AA26" s="468"/>
      <c r="AB26" s="469"/>
      <c r="AC26" s="470"/>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6"/>
      <c r="AA28" s="336"/>
      <c r="AB28" s="336"/>
      <c r="AC28" s="293"/>
    </row>
    <row r="29" spans="5:58" ht="20.100000000000001" customHeight="1">
      <c r="E29" s="86" t="s">
        <v>24</v>
      </c>
      <c r="F29" s="477" t="s">
        <v>654</v>
      </c>
      <c r="G29" s="478"/>
      <c r="H29" s="478"/>
      <c r="I29" s="478"/>
      <c r="J29" s="478"/>
      <c r="K29" s="478"/>
      <c r="L29" s="478"/>
      <c r="M29" s="478"/>
      <c r="N29" s="478"/>
      <c r="O29" s="478"/>
      <c r="P29" s="478"/>
      <c r="Q29" s="478"/>
      <c r="R29" s="478"/>
      <c r="S29" s="478"/>
      <c r="T29" s="478"/>
      <c r="U29" s="478"/>
      <c r="V29" s="478"/>
      <c r="W29" s="478"/>
      <c r="X29" s="478"/>
      <c r="Y29" s="478"/>
      <c r="Z29" s="478"/>
      <c r="AA29" s="478"/>
      <c r="AB29" s="478"/>
      <c r="AC29" s="479"/>
    </row>
    <row r="30" spans="5:58" ht="20.100000000000001" customHeight="1">
      <c r="E30" s="88" t="s">
        <v>26</v>
      </c>
      <c r="F30" s="201" t="s">
        <v>46</v>
      </c>
      <c r="H30" s="240">
        <v>1</v>
      </c>
      <c r="I30" s="240">
        <v>300</v>
      </c>
      <c r="J30" s="240"/>
      <c r="K30" s="110"/>
      <c r="L30" s="178">
        <f>+IFERROR(IF(COUNT(I30:K30),ROUND(SUM(I30:K30),0),""),"")</f>
        <v>300</v>
      </c>
      <c r="M30" s="179">
        <f>+IFERROR(IF(COUNT(L30),ROUND(L30/'Shareholding Pattern'!$L$78*100,2),""),"")</f>
        <v>0</v>
      </c>
      <c r="N30" s="255">
        <v>300</v>
      </c>
      <c r="O30" s="110"/>
      <c r="P30" s="163">
        <f>+IFERROR(IF(COUNT(N30:O30),ROUND(SUM(N30:O30),0),""),"")</f>
        <v>300</v>
      </c>
      <c r="Q30" s="153">
        <f>+IFERROR(IF(COUNT(P30),ROUND(P30/'Shareholding Pattern'!$P$79*100,2),""),"")</f>
        <v>0</v>
      </c>
      <c r="R30" s="240"/>
      <c r="S30" s="240"/>
      <c r="T30" s="163" t="str">
        <f>+IFERROR(IF(COUNT(R30:S30),ROUND(SUM(R30:S30),0),""),"")</f>
        <v/>
      </c>
      <c r="U30" s="180">
        <f>+IFERROR(IF(COUNT(L30,T30),ROUND(SUM(L30,T30)/SUM('Shareholding Pattern'!$L$78,'Shareholding Pattern'!$T$78)*100,2),""),"")</f>
        <v>0</v>
      </c>
      <c r="V30" s="110"/>
      <c r="W30" s="157" t="str">
        <f t="shared" ref="W30:W48" si="7">+IFERROR(IF(COUNT(V30),ROUND(SUM(V30)/SUM(L30)*100,2),""),0)</f>
        <v/>
      </c>
      <c r="X30" s="487"/>
      <c r="Y30" s="488"/>
      <c r="Z30" s="240">
        <v>0</v>
      </c>
      <c r="AA30" s="240">
        <v>0</v>
      </c>
      <c r="AB30" s="240">
        <v>0</v>
      </c>
      <c r="AC30" s="240">
        <v>0</v>
      </c>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89"/>
      <c r="Y31" s="490"/>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89"/>
      <c r="Y32" s="490"/>
      <c r="Z32" s="240"/>
      <c r="AA32" s="240"/>
      <c r="AB32" s="240"/>
      <c r="AC32" s="240"/>
      <c r="AH32" t="s">
        <v>798</v>
      </c>
      <c r="AR32" t="s">
        <v>179</v>
      </c>
      <c r="AX32" t="s">
        <v>798</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89"/>
      <c r="Y33" s="490"/>
      <c r="Z33" s="240"/>
      <c r="AA33" s="240"/>
      <c r="AB33" s="240"/>
      <c r="AC33" s="240"/>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89"/>
      <c r="Y34" s="490"/>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89"/>
      <c r="Y35" s="490"/>
      <c r="Z35" s="240"/>
      <c r="AA35" s="240"/>
      <c r="AB35" s="240"/>
      <c r="AC35" s="240"/>
      <c r="AH35" t="s">
        <v>296</v>
      </c>
      <c r="AR35" t="s">
        <v>182</v>
      </c>
      <c r="AX35" t="s">
        <v>296</v>
      </c>
      <c r="AZ35" t="s">
        <v>210</v>
      </c>
      <c r="BF35" t="s">
        <v>313</v>
      </c>
    </row>
    <row r="36" spans="5:58" ht="20.100000000000001" customHeight="1">
      <c r="E36" s="88" t="s">
        <v>51</v>
      </c>
      <c r="F36" s="320"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89"/>
      <c r="Y36" s="490"/>
      <c r="Z36" s="240"/>
      <c r="AA36" s="240"/>
      <c r="AB36" s="240"/>
      <c r="AC36" s="240"/>
      <c r="AH36" t="s">
        <v>825</v>
      </c>
      <c r="AR36" t="s">
        <v>719</v>
      </c>
      <c r="AX36" t="s">
        <v>825</v>
      </c>
      <c r="AZ36" t="s">
        <v>746</v>
      </c>
      <c r="BF36" t="s">
        <v>745</v>
      </c>
    </row>
    <row r="37" spans="5:58" ht="20.100000000000001" customHeight="1">
      <c r="E37" s="88" t="s">
        <v>53</v>
      </c>
      <c r="F37" s="321"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89"/>
      <c r="Y37" s="490"/>
      <c r="Z37" s="240"/>
      <c r="AA37" s="240"/>
      <c r="AB37" s="240"/>
      <c r="AC37" s="240"/>
      <c r="AH37" t="s">
        <v>826</v>
      </c>
      <c r="AR37" t="s">
        <v>720</v>
      </c>
      <c r="AX37" t="s">
        <v>826</v>
      </c>
      <c r="AZ37" t="s">
        <v>748</v>
      </c>
      <c r="BF37" t="s">
        <v>747</v>
      </c>
    </row>
    <row r="38" spans="5:58" ht="20.100000000000001" customHeight="1">
      <c r="E38" s="315"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89"/>
      <c r="Y38" s="490"/>
      <c r="Z38" s="240"/>
      <c r="AA38" s="240"/>
      <c r="AB38" s="240"/>
      <c r="AC38" s="240"/>
      <c r="AH38" t="s">
        <v>197</v>
      </c>
      <c r="AR38" t="s">
        <v>183</v>
      </c>
      <c r="AX38" t="s">
        <v>197</v>
      </c>
      <c r="AZ38" t="s">
        <v>331</v>
      </c>
      <c r="BF38" t="s">
        <v>314</v>
      </c>
    </row>
    <row r="39" spans="5:58" ht="20.100000000000001" customHeight="1">
      <c r="E39" s="88" t="s">
        <v>669</v>
      </c>
      <c r="F39" s="322"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89"/>
      <c r="Y39" s="490"/>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89"/>
      <c r="Y40" s="490"/>
      <c r="Z40" s="240"/>
      <c r="AA40" s="240"/>
      <c r="AB40" s="240"/>
      <c r="AC40" s="240"/>
      <c r="AH40" t="s">
        <v>297</v>
      </c>
      <c r="AR40" t="s">
        <v>722</v>
      </c>
      <c r="AX40" t="s">
        <v>297</v>
      </c>
      <c r="AZ40" t="s">
        <v>752</v>
      </c>
      <c r="BF40" t="s">
        <v>750</v>
      </c>
    </row>
    <row r="41" spans="5:58" ht="20.100000000000001" customHeight="1">
      <c r="E41" s="483" t="s">
        <v>56</v>
      </c>
      <c r="F41" s="483"/>
      <c r="G41" s="483"/>
      <c r="H41" s="52">
        <f>+IFERROR(IF(COUNT(H30:H40),ROUND(SUM(H30:H40),0),""),"")</f>
        <v>1</v>
      </c>
      <c r="I41" s="52">
        <f t="shared" ref="I41:K41" si="11">+IFERROR(IF(COUNT(I30:I40),ROUND(SUM(I30:I40),0),""),"")</f>
        <v>300</v>
      </c>
      <c r="J41" s="52" t="str">
        <f t="shared" si="11"/>
        <v/>
      </c>
      <c r="K41" s="52" t="str">
        <f t="shared" si="11"/>
        <v/>
      </c>
      <c r="L41" s="52">
        <f>+IFERROR(IF(COUNT(I41:K41),ROUND(SUM(I41:K41),0),""),"")</f>
        <v>300</v>
      </c>
      <c r="M41" s="147">
        <f>+IFERROR(IF(COUNT(L41),ROUND(L41/'Shareholding Pattern'!$L$78*100,2),""),"")</f>
        <v>0</v>
      </c>
      <c r="N41" s="52">
        <f>+IFERROR(IF(COUNT(N30:N40),ROUND(SUM(N30:N40),0),""),"")</f>
        <v>300</v>
      </c>
      <c r="O41" s="52" t="str">
        <f>+IFERROR(IF(COUNT(O30:O40),ROUND(SUM(O30:O40),0),""),"")</f>
        <v/>
      </c>
      <c r="P41" s="164">
        <f>+IFERROR(IF(COUNT(N41:O41),ROUND(SUM(N41:O41),0),""),"")</f>
        <v>300</v>
      </c>
      <c r="Q41" s="154">
        <f>+IFERROR(IF(COUNT(P41),ROUND(P41/'Shareholding Pattern'!$P$79*100,2),""),"")</f>
        <v>0</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v>
      </c>
      <c r="V41" s="52" t="str">
        <f>+IFERROR(IF(COUNT(V30:V40),ROUND(SUM(V30:V40),0),""),"")</f>
        <v/>
      </c>
      <c r="W41" s="159" t="str">
        <f>+IFERROR(IF(COUNT(V41),ROUND(SUM(V41)/SUM(L41)*100,2),""),0)</f>
        <v/>
      </c>
      <c r="X41" s="491"/>
      <c r="Y41" s="492"/>
      <c r="Z41" s="52">
        <f>+IFERROR(IF(COUNT(Z30:Z40),ROUND(SUM(Z30:Z40),0),""),"")</f>
        <v>0</v>
      </c>
      <c r="AA41" s="52">
        <f t="shared" ref="AA41:AC41" si="12">+IFERROR(IF(COUNT(AA30:AA40),ROUND(SUM(AA30:AA40),0),""),"")</f>
        <v>0</v>
      </c>
      <c r="AB41" s="52">
        <f t="shared" si="12"/>
        <v>0</v>
      </c>
      <c r="AC41" s="52">
        <f t="shared" si="12"/>
        <v>0</v>
      </c>
      <c r="AR41" t="s">
        <v>804</v>
      </c>
    </row>
    <row r="42" spans="5:58" ht="20.100000000000001" customHeight="1">
      <c r="E42" s="86" t="s">
        <v>36</v>
      </c>
      <c r="F42" s="480" t="s">
        <v>655</v>
      </c>
      <c r="G42" s="481"/>
      <c r="H42" s="481"/>
      <c r="I42" s="481"/>
      <c r="J42" s="481"/>
      <c r="K42" s="481"/>
      <c r="L42" s="481"/>
      <c r="M42" s="481"/>
      <c r="N42" s="481"/>
      <c r="O42" s="481"/>
      <c r="P42" s="481"/>
      <c r="Q42" s="481"/>
      <c r="R42" s="481"/>
      <c r="S42" s="481"/>
      <c r="T42" s="481"/>
      <c r="U42" s="481"/>
      <c r="V42" s="481"/>
      <c r="W42" s="481"/>
      <c r="X42" s="481"/>
      <c r="Y42" s="481"/>
      <c r="Z42" s="481"/>
      <c r="AA42" s="481"/>
      <c r="AB42" s="481"/>
      <c r="AC42" s="482"/>
    </row>
    <row r="43" spans="5:58" ht="20.100000000000001" customHeight="1">
      <c r="E43" s="88" t="s">
        <v>26</v>
      </c>
      <c r="F43" s="323"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87"/>
      <c r="Y43" s="488"/>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89"/>
      <c r="Y44" s="490"/>
      <c r="Z44" s="240"/>
      <c r="AA44" s="240"/>
      <c r="AB44" s="240"/>
      <c r="AC44" s="240"/>
      <c r="AH44" t="s">
        <v>292</v>
      </c>
      <c r="AR44" t="s">
        <v>180</v>
      </c>
      <c r="AX44" t="s">
        <v>292</v>
      </c>
      <c r="AZ44" t="s">
        <v>208</v>
      </c>
      <c r="BF44" t="s">
        <v>311</v>
      </c>
    </row>
    <row r="45" spans="5:58" ht="20.100000000000001" customHeight="1">
      <c r="E45" s="88" t="s">
        <v>30</v>
      </c>
      <c r="F45" s="324"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89"/>
      <c r="Y45" s="490"/>
      <c r="Z45" s="240"/>
      <c r="AA45" s="240"/>
      <c r="AB45" s="240"/>
      <c r="AC45" s="240"/>
      <c r="AH45" t="s">
        <v>690</v>
      </c>
      <c r="AR45" t="s">
        <v>724</v>
      </c>
      <c r="AX45" t="s">
        <v>690</v>
      </c>
      <c r="AZ45" t="s">
        <v>756</v>
      </c>
      <c r="BF45" t="s">
        <v>755</v>
      </c>
    </row>
    <row r="46" spans="5:58" ht="20.100000000000001" customHeight="1">
      <c r="E46" s="88" t="s">
        <v>32</v>
      </c>
      <c r="F46" s="198" t="s">
        <v>647</v>
      </c>
      <c r="H46" s="240">
        <v>1</v>
      </c>
      <c r="I46" s="240">
        <v>1802</v>
      </c>
      <c r="J46" s="240"/>
      <c r="K46" s="110"/>
      <c r="L46" s="163">
        <f t="shared" si="8"/>
        <v>1802</v>
      </c>
      <c r="M46" s="179">
        <f>+IFERROR(IF(COUNT(L46),ROUND(L46/'Shareholding Pattern'!$L$78*100,2),""),"")</f>
        <v>0.01</v>
      </c>
      <c r="N46" s="255">
        <v>1802</v>
      </c>
      <c r="O46" s="110"/>
      <c r="P46" s="163">
        <f t="shared" si="9"/>
        <v>1802</v>
      </c>
      <c r="Q46" s="153">
        <f>+IFERROR(IF(COUNT(P46),ROUND(P46/'Shareholding Pattern'!$P$79*100,2),""),"")</f>
        <v>0.01</v>
      </c>
      <c r="R46" s="240"/>
      <c r="S46" s="240"/>
      <c r="T46" s="163" t="str">
        <f t="shared" si="13"/>
        <v/>
      </c>
      <c r="U46" s="180">
        <f>+IFERROR(IF(COUNT(L46,T46),ROUND(SUM(L46,T46)/SUM('Shareholding Pattern'!$L$78,'Shareholding Pattern'!$T$78)*100,2),""),"")</f>
        <v>0.01</v>
      </c>
      <c r="V46" s="110"/>
      <c r="W46" s="157" t="str">
        <f t="shared" si="7"/>
        <v/>
      </c>
      <c r="X46" s="489"/>
      <c r="Y46" s="490"/>
      <c r="Z46" s="240">
        <v>1802</v>
      </c>
      <c r="AA46" s="240">
        <v>0</v>
      </c>
      <c r="AB46" s="240">
        <v>0</v>
      </c>
      <c r="AC46" s="240">
        <v>0</v>
      </c>
      <c r="AH46" t="s">
        <v>293</v>
      </c>
      <c r="AR46" t="s">
        <v>725</v>
      </c>
      <c r="AX46" t="s">
        <v>293</v>
      </c>
      <c r="AZ46" t="s">
        <v>758</v>
      </c>
      <c r="BF46" t="s">
        <v>757</v>
      </c>
    </row>
    <row r="47" spans="5:58" ht="20.100000000000001" customHeight="1">
      <c r="E47" s="88" t="s">
        <v>42</v>
      </c>
      <c r="F47" s="325"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89"/>
      <c r="Y47" s="490"/>
      <c r="Z47" s="240"/>
      <c r="AA47" s="240"/>
      <c r="AB47" s="240"/>
      <c r="AC47" s="240"/>
      <c r="AH47" t="s">
        <v>693</v>
      </c>
      <c r="AR47" t="s">
        <v>726</v>
      </c>
      <c r="AX47" t="s">
        <v>693</v>
      </c>
      <c r="AZ47" t="s">
        <v>760</v>
      </c>
      <c r="BF47" t="s">
        <v>759</v>
      </c>
    </row>
    <row r="48" spans="5:58" ht="28.8">
      <c r="E48" s="316"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89"/>
      <c r="Y48" s="490"/>
      <c r="Z48" s="240"/>
      <c r="AA48" s="240"/>
      <c r="AB48" s="240"/>
      <c r="AC48" s="240"/>
      <c r="AH48" t="s">
        <v>797</v>
      </c>
      <c r="AR48" t="s">
        <v>184</v>
      </c>
      <c r="AX48" t="s">
        <v>797</v>
      </c>
      <c r="AZ48" t="s">
        <v>762</v>
      </c>
      <c r="BF48" t="s">
        <v>761</v>
      </c>
    </row>
    <row r="49" spans="5:58" ht="20.100000000000001" customHeight="1">
      <c r="E49" s="94" t="s">
        <v>51</v>
      </c>
      <c r="F49" s="326"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89"/>
      <c r="Y49" s="490"/>
      <c r="Z49" s="240"/>
      <c r="AA49" s="240"/>
      <c r="AB49" s="240"/>
      <c r="AC49" s="240"/>
      <c r="AH49" t="s">
        <v>827</v>
      </c>
      <c r="AR49" t="s">
        <v>727</v>
      </c>
      <c r="AX49" t="s">
        <v>827</v>
      </c>
      <c r="AZ49" t="s">
        <v>764</v>
      </c>
      <c r="BF49" t="s">
        <v>763</v>
      </c>
    </row>
    <row r="50" spans="5:58" ht="20.100000000000001" customHeight="1">
      <c r="E50" s="483" t="s">
        <v>60</v>
      </c>
      <c r="F50" s="483"/>
      <c r="G50" s="483"/>
      <c r="H50" s="44">
        <f>+IFERROR(IF(COUNT(H43:H49),ROUND(SUM(H43:H49),0),""),"")</f>
        <v>1</v>
      </c>
      <c r="I50" s="44">
        <f t="shared" ref="I50:K50" si="14">+IFERROR(IF(COUNT(I43:I49),ROUND(SUM(I43:I49),0),""),"")</f>
        <v>1802</v>
      </c>
      <c r="J50" s="44" t="str">
        <f t="shared" si="14"/>
        <v/>
      </c>
      <c r="K50" s="44" t="str">
        <f t="shared" si="14"/>
        <v/>
      </c>
      <c r="L50" s="164">
        <f t="shared" ref="L50" si="15">+IFERROR(IF(COUNT(I50:K50),ROUND(SUM(I50:K50),0),""),"")</f>
        <v>1802</v>
      </c>
      <c r="M50" s="147">
        <f>+IFERROR(IF(COUNT(L50),ROUND(L50/'Shareholding Pattern'!$L$78*100,2),""),"")</f>
        <v>0.01</v>
      </c>
      <c r="N50" s="44">
        <f t="shared" ref="N50" si="16">+IFERROR(IF(COUNT(N43:N49),ROUND(SUM(N43:N49),0),""),"")</f>
        <v>1802</v>
      </c>
      <c r="O50" s="44" t="str">
        <f t="shared" ref="O50" si="17">+IFERROR(IF(COUNT(O43:O49),ROUND(SUM(O43:O49),0),""),"")</f>
        <v/>
      </c>
      <c r="P50" s="164">
        <f>+IFERROR(IF(COUNT(N50:O50),ROUND(SUM(N50:O50),0),""),"")</f>
        <v>1802</v>
      </c>
      <c r="Q50" s="155">
        <f>+IFERROR(IF(COUNT(P50),ROUND(P50/'Shareholding Pattern'!$P$79*100,2),""),"")</f>
        <v>0.01</v>
      </c>
      <c r="R50" s="44" t="str">
        <f t="shared" ref="R50" si="18">+IFERROR(IF(COUNT(R43:R49),ROUND(SUM(R43:R49),0),""),"")</f>
        <v/>
      </c>
      <c r="S50" s="44" t="str">
        <f t="shared" ref="S50:V50" si="19">+IFERROR(IF(COUNT(S43:S49),ROUND(SUM(S43:S49),0),""),"")</f>
        <v/>
      </c>
      <c r="T50" s="164" t="str">
        <f>+IFERROR(IF(COUNT(R50:S50),ROUND(SUM(R50:S50),0),""),"")</f>
        <v/>
      </c>
      <c r="U50" s="137">
        <f>+IFERROR(IF(COUNT(L50,T50),ROUND(SUM(L50,T50)/SUM('Shareholding Pattern'!$L$78,'Shareholding Pattern'!$T$78)*100,2),""),"")</f>
        <v>0.01</v>
      </c>
      <c r="V50" s="44" t="str">
        <f t="shared" si="19"/>
        <v/>
      </c>
      <c r="W50" s="159" t="str">
        <f>+IFERROR(IF(COUNT(V50),ROUND(SUM(V50)/SUM(L50)*100,2),""),0)</f>
        <v/>
      </c>
      <c r="X50" s="491"/>
      <c r="Y50" s="492"/>
      <c r="Z50" s="44">
        <f t="shared" ref="Z50" si="20">+IFERROR(IF(COUNT(Z43:Z49),ROUND(SUM(Z43:Z49),0),""),"")</f>
        <v>1802</v>
      </c>
      <c r="AA50" s="44">
        <f t="shared" ref="AA50" si="21">+IFERROR(IF(COUNT(AA43:AA49),ROUND(SUM(AA43:AA49),0),""),"")</f>
        <v>0</v>
      </c>
      <c r="AB50" s="44">
        <f t="shared" ref="AB50" si="22">+IFERROR(IF(COUNT(AB43:AB49),ROUND(SUM(AB43:AB49),0),""),"")</f>
        <v>0</v>
      </c>
      <c r="AC50" s="44">
        <f t="shared" ref="AC50" si="23">+IFERROR(IF(COUNT(AC43:AC49),ROUND(SUM(AC43:AC49),0),""),"")</f>
        <v>0</v>
      </c>
      <c r="AR50" t="s">
        <v>837</v>
      </c>
    </row>
    <row r="51" spans="5:58" ht="20.100000000000001" customHeight="1">
      <c r="E51" s="86" t="s">
        <v>671</v>
      </c>
      <c r="F51" s="480" t="s">
        <v>658</v>
      </c>
      <c r="G51" s="481"/>
      <c r="H51" s="481"/>
      <c r="I51" s="481"/>
      <c r="J51" s="481"/>
      <c r="K51" s="481"/>
      <c r="L51" s="481"/>
      <c r="M51" s="481"/>
      <c r="N51" s="481"/>
      <c r="O51" s="481"/>
      <c r="P51" s="481"/>
      <c r="Q51" s="481"/>
      <c r="R51" s="481"/>
      <c r="S51" s="481"/>
      <c r="T51" s="481"/>
      <c r="U51" s="481"/>
      <c r="V51" s="481"/>
      <c r="W51" s="481"/>
      <c r="X51" s="481"/>
      <c r="Y51" s="481"/>
      <c r="Z51" s="481"/>
      <c r="AA51" s="481"/>
      <c r="AB51" s="481"/>
      <c r="AC51" s="482"/>
    </row>
    <row r="52" spans="5:58" ht="20.100000000000001" customHeight="1">
      <c r="E52" s="317" t="s">
        <v>26</v>
      </c>
      <c r="F52" s="340" t="s">
        <v>648</v>
      </c>
      <c r="G52" s="334"/>
      <c r="H52" s="333"/>
      <c r="I52" s="240"/>
      <c r="J52" s="240"/>
      <c r="K52" s="240"/>
      <c r="L52" s="183" t="str">
        <f>+IFERROR(IF(COUNT(I52:K52),ROUND(SUM(I52:K52),0),""),"")</f>
        <v/>
      </c>
      <c r="M52" s="341"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87"/>
      <c r="Y52" s="488"/>
      <c r="Z52" s="240"/>
      <c r="AA52" s="240"/>
      <c r="AB52" s="240"/>
      <c r="AC52" s="240"/>
      <c r="AH52" t="s">
        <v>194</v>
      </c>
      <c r="AR52" t="s">
        <v>728</v>
      </c>
      <c r="AX52" t="s">
        <v>194</v>
      </c>
      <c r="AZ52" t="s">
        <v>766</v>
      </c>
      <c r="BF52" t="s">
        <v>765</v>
      </c>
    </row>
    <row r="53" spans="5:58" ht="20.100000000000001" customHeight="1">
      <c r="E53" s="318" t="s">
        <v>28</v>
      </c>
      <c r="F53" s="327" t="s">
        <v>659</v>
      </c>
      <c r="G53" s="313"/>
      <c r="H53" s="240"/>
      <c r="I53" s="240"/>
      <c r="J53" s="240"/>
      <c r="K53" s="240"/>
      <c r="L53" s="183" t="str">
        <f t="shared" ref="L53:L54" si="26">+IFERROR(IF(COUNT(I53:K53),ROUND(SUM(I53:K53),0),""),"")</f>
        <v/>
      </c>
      <c r="M53" s="341"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89"/>
      <c r="Y53" s="490"/>
      <c r="Z53" s="240"/>
      <c r="AA53" s="240"/>
      <c r="AB53" s="240"/>
      <c r="AC53" s="240"/>
      <c r="AH53" t="s">
        <v>828</v>
      </c>
      <c r="AR53" t="s">
        <v>729</v>
      </c>
      <c r="AX53" t="s">
        <v>828</v>
      </c>
      <c r="AZ53" t="s">
        <v>768</v>
      </c>
      <c r="BF53" t="s">
        <v>767</v>
      </c>
    </row>
    <row r="54" spans="5:58" ht="28.8">
      <c r="E54" s="319" t="s">
        <v>30</v>
      </c>
      <c r="F54" s="328" t="s">
        <v>660</v>
      </c>
      <c r="H54" s="240"/>
      <c r="I54" s="240"/>
      <c r="J54" s="240"/>
      <c r="K54" s="240"/>
      <c r="L54" s="342" t="str">
        <f t="shared" si="26"/>
        <v/>
      </c>
      <c r="M54" s="343" t="str">
        <f>+IFERROR(IF(COUNT(L54),ROUND(L54/'Shareholding Pattern'!$L$78*100,2),""),"")</f>
        <v/>
      </c>
      <c r="N54" s="240"/>
      <c r="O54" s="240"/>
      <c r="P54" s="329" t="str">
        <f t="shared" si="27"/>
        <v/>
      </c>
      <c r="Q54" s="344" t="str">
        <f>+IFERROR(IF(COUNT(P54),ROUND(P54/'Shareholding Pattern'!$P$79*100,2),""),"")</f>
        <v/>
      </c>
      <c r="R54" s="240"/>
      <c r="S54" s="240"/>
      <c r="T54" s="329" t="str">
        <f t="shared" si="28"/>
        <v/>
      </c>
      <c r="U54" s="330" t="str">
        <f>+IFERROR(IF(COUNT(L54,T54),ROUND(SUM(L54,T54)/SUM('Shareholding Pattern'!$L$78,'Shareholding Pattern'!$T$78)*100,2),""),"")</f>
        <v/>
      </c>
      <c r="V54" s="240"/>
      <c r="W54" s="331" t="str">
        <f t="shared" si="29"/>
        <v/>
      </c>
      <c r="X54" s="489"/>
      <c r="Y54" s="490"/>
      <c r="Z54" s="240"/>
      <c r="AA54" s="240"/>
      <c r="AB54" s="240"/>
      <c r="AC54" s="240"/>
      <c r="AH54" t="s">
        <v>829</v>
      </c>
      <c r="AR54" t="s">
        <v>730</v>
      </c>
      <c r="AX54" t="s">
        <v>829</v>
      </c>
      <c r="AZ54" t="s">
        <v>770</v>
      </c>
      <c r="BF54" t="s">
        <v>769</v>
      </c>
    </row>
    <row r="55" spans="5:58" ht="20.100000000000001" customHeight="1">
      <c r="E55" s="483" t="s">
        <v>65</v>
      </c>
      <c r="F55" s="483"/>
      <c r="G55" s="483"/>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89"/>
      <c r="Y55" s="490"/>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6"/>
      <c r="I56" s="286"/>
      <c r="J56" s="286"/>
      <c r="K56" s="138"/>
      <c r="L56" s="138"/>
      <c r="M56" s="139"/>
      <c r="N56" s="140"/>
      <c r="O56" s="140"/>
      <c r="P56" s="286"/>
      <c r="Q56" s="139"/>
      <c r="R56" s="286"/>
      <c r="S56" s="286"/>
      <c r="T56" s="286"/>
      <c r="U56" s="138"/>
      <c r="V56" s="140"/>
      <c r="W56" s="141"/>
      <c r="X56" s="489"/>
      <c r="Y56" s="490"/>
      <c r="Z56" s="335"/>
      <c r="AA56" s="123"/>
      <c r="AB56" s="123"/>
      <c r="AC56" s="291"/>
    </row>
    <row r="57" spans="5:58" ht="51.75" customHeight="1">
      <c r="E57" s="316" t="s">
        <v>26</v>
      </c>
      <c r="F57" s="314" t="s">
        <v>661</v>
      </c>
      <c r="H57" s="240"/>
      <c r="I57" s="240"/>
      <c r="J57" s="240"/>
      <c r="K57" s="240"/>
      <c r="L57" s="183" t="str">
        <f>+IFERROR(IF(COUNT(I57:K57),ROUND(SUM(I57:K57),0),""),"")</f>
        <v/>
      </c>
      <c r="M57" s="341"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89"/>
      <c r="Y57" s="490"/>
      <c r="Z57" s="240"/>
      <c r="AA57" s="240"/>
      <c r="AB57" s="240"/>
      <c r="AC57" s="240"/>
      <c r="AH57" t="s">
        <v>830</v>
      </c>
      <c r="AR57" t="s">
        <v>731</v>
      </c>
      <c r="AX57" t="s">
        <v>830</v>
      </c>
      <c r="AZ57" t="s">
        <v>772</v>
      </c>
      <c r="BF57" t="s">
        <v>771</v>
      </c>
    </row>
    <row r="58" spans="5:58" ht="51.75" customHeight="1">
      <c r="E58" s="316" t="s">
        <v>28</v>
      </c>
      <c r="F58" s="314" t="s">
        <v>662</v>
      </c>
      <c r="H58" s="240">
        <v>1</v>
      </c>
      <c r="I58" s="240">
        <v>16363</v>
      </c>
      <c r="J58" s="240"/>
      <c r="K58" s="240"/>
      <c r="L58" s="183">
        <f t="shared" ref="L58:L69" si="40">+IFERROR(IF(COUNT(I58:K58),ROUND(SUM(I58:K58),0),""),"")</f>
        <v>16363</v>
      </c>
      <c r="M58" s="341">
        <f>+IFERROR(IF(COUNT(L58),ROUND(L58/'Shareholding Pattern'!$L$78*100,2),""),"")</f>
        <v>0.11</v>
      </c>
      <c r="N58" s="240">
        <v>16363</v>
      </c>
      <c r="O58" s="240"/>
      <c r="P58" s="183">
        <f t="shared" si="38"/>
        <v>16363</v>
      </c>
      <c r="Q58" s="151">
        <f>+IFERROR(IF(COUNT(P58),ROUND(P58/'Shareholding Pattern'!$P$79*100,2),""),"")</f>
        <v>0.11</v>
      </c>
      <c r="R58" s="240"/>
      <c r="S58" s="240"/>
      <c r="T58" s="183" t="str">
        <f t="shared" ref="T58:T69" si="41">+IFERROR(IF(COUNT(R58:S58),ROUND(SUM(R58:S58),0),""),"")</f>
        <v/>
      </c>
      <c r="U58" s="180">
        <f>+IFERROR(IF(COUNT(L58,T58),ROUND(SUM(L58,T58)/SUM('Shareholding Pattern'!$L$78,'Shareholding Pattern'!$T$78)*100,2),""),"")</f>
        <v>0.11</v>
      </c>
      <c r="V58" s="240"/>
      <c r="W58" s="157" t="str">
        <f t="shared" si="39"/>
        <v/>
      </c>
      <c r="X58" s="489"/>
      <c r="Y58" s="490"/>
      <c r="Z58" s="240">
        <v>16363</v>
      </c>
      <c r="AA58" s="240">
        <v>0</v>
      </c>
      <c r="AB58" s="240">
        <v>0</v>
      </c>
      <c r="AC58" s="240">
        <v>0</v>
      </c>
      <c r="AH58" t="s">
        <v>831</v>
      </c>
      <c r="AR58" t="s">
        <v>732</v>
      </c>
      <c r="AX58" t="s">
        <v>831</v>
      </c>
      <c r="AZ58" t="s">
        <v>774</v>
      </c>
      <c r="BF58" t="s">
        <v>773</v>
      </c>
    </row>
    <row r="59" spans="5:58" ht="51.75" customHeight="1">
      <c r="E59" s="316" t="s">
        <v>30</v>
      </c>
      <c r="F59" s="314" t="s">
        <v>663</v>
      </c>
      <c r="H59" s="240"/>
      <c r="I59" s="240"/>
      <c r="J59" s="240"/>
      <c r="K59" s="240"/>
      <c r="L59" s="183" t="str">
        <f t="shared" si="40"/>
        <v/>
      </c>
      <c r="M59" s="341"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89"/>
      <c r="Y59" s="490"/>
      <c r="Z59" s="240"/>
      <c r="AA59" s="240"/>
      <c r="AB59" s="240"/>
      <c r="AC59" s="240"/>
      <c r="AH59" t="s">
        <v>663</v>
      </c>
      <c r="AR59" t="s">
        <v>733</v>
      </c>
      <c r="AX59" t="s">
        <v>663</v>
      </c>
      <c r="AZ59" t="s">
        <v>776</v>
      </c>
      <c r="BF59" t="s">
        <v>775</v>
      </c>
    </row>
    <row r="60" spans="5:58" ht="51.75" customHeight="1">
      <c r="E60" s="316" t="s">
        <v>32</v>
      </c>
      <c r="F60" s="314" t="s">
        <v>664</v>
      </c>
      <c r="H60" s="240"/>
      <c r="I60" s="240"/>
      <c r="J60" s="240"/>
      <c r="K60" s="240"/>
      <c r="L60" s="183" t="str">
        <f t="shared" si="40"/>
        <v/>
      </c>
      <c r="M60" s="341"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89"/>
      <c r="Y60" s="490"/>
      <c r="Z60" s="240"/>
      <c r="AA60" s="240"/>
      <c r="AB60" s="240"/>
      <c r="AC60" s="240"/>
      <c r="AH60" t="s">
        <v>832</v>
      </c>
      <c r="AR60" t="s">
        <v>734</v>
      </c>
      <c r="AX60" t="s">
        <v>832</v>
      </c>
      <c r="AZ60" t="s">
        <v>778</v>
      </c>
      <c r="BF60" t="s">
        <v>777</v>
      </c>
    </row>
    <row r="61" spans="5:58" ht="51.75" customHeight="1">
      <c r="E61" s="316" t="s">
        <v>42</v>
      </c>
      <c r="F61" s="314" t="s">
        <v>665</v>
      </c>
      <c r="H61" s="240"/>
      <c r="I61" s="240"/>
      <c r="J61" s="240"/>
      <c r="K61" s="240"/>
      <c r="L61" s="183" t="str">
        <f t="shared" si="40"/>
        <v/>
      </c>
      <c r="M61" s="341"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89"/>
      <c r="Y61" s="490"/>
      <c r="Z61" s="240"/>
      <c r="AA61" s="240"/>
      <c r="AB61" s="240"/>
      <c r="AC61" s="240"/>
      <c r="AH61" t="s">
        <v>833</v>
      </c>
      <c r="AR61" t="s">
        <v>735</v>
      </c>
      <c r="AX61" t="s">
        <v>833</v>
      </c>
      <c r="AZ61" t="s">
        <v>780</v>
      </c>
      <c r="BF61" t="s">
        <v>779</v>
      </c>
    </row>
    <row r="62" spans="5:58" ht="51.75" customHeight="1">
      <c r="E62" s="316" t="s">
        <v>50</v>
      </c>
      <c r="F62" s="332" t="s">
        <v>666</v>
      </c>
      <c r="H62" s="240"/>
      <c r="I62" s="240"/>
      <c r="J62" s="240"/>
      <c r="K62" s="240"/>
      <c r="L62" s="183" t="str">
        <f t="shared" si="40"/>
        <v/>
      </c>
      <c r="M62" s="341"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89"/>
      <c r="Y62" s="490"/>
      <c r="Z62" s="240"/>
      <c r="AA62" s="240"/>
      <c r="AB62" s="240"/>
      <c r="AC62" s="240"/>
      <c r="AH62" t="s">
        <v>834</v>
      </c>
      <c r="AR62" t="s">
        <v>736</v>
      </c>
      <c r="AX62" t="s">
        <v>834</v>
      </c>
      <c r="AZ62" t="s">
        <v>782</v>
      </c>
      <c r="BF62" t="s">
        <v>781</v>
      </c>
    </row>
    <row r="63" spans="5:58" ht="51.75" customHeight="1">
      <c r="E63" s="316" t="s">
        <v>51</v>
      </c>
      <c r="F63" s="314" t="s">
        <v>649</v>
      </c>
      <c r="H63" s="240">
        <v>14035</v>
      </c>
      <c r="I63" s="240">
        <v>6382650</v>
      </c>
      <c r="J63" s="240"/>
      <c r="K63" s="240"/>
      <c r="L63" s="183">
        <f t="shared" si="40"/>
        <v>6382650</v>
      </c>
      <c r="M63" s="341">
        <f>+IFERROR(IF(COUNT(L63),ROUND(L63/'Shareholding Pattern'!$L$78*100,2),""),"")</f>
        <v>41.29</v>
      </c>
      <c r="N63" s="240">
        <v>6382650</v>
      </c>
      <c r="O63" s="240"/>
      <c r="P63" s="183">
        <f t="shared" si="38"/>
        <v>6382650</v>
      </c>
      <c r="Q63" s="151">
        <f>+IFERROR(IF(COUNT(P63),ROUND(P63/'Shareholding Pattern'!$P$79*100,2),""),"")</f>
        <v>41.29</v>
      </c>
      <c r="R63" s="240"/>
      <c r="S63" s="240"/>
      <c r="T63" s="183" t="str">
        <f t="shared" si="41"/>
        <v/>
      </c>
      <c r="U63" s="180">
        <f>+IFERROR(IF(COUNT(L63,T63),ROUND(SUM(L63,T63)/SUM('Shareholding Pattern'!$L$78,'Shareholding Pattern'!$T$78)*100,2),""),"")</f>
        <v>41.29</v>
      </c>
      <c r="V63" s="240"/>
      <c r="W63" s="157" t="str">
        <f t="shared" si="39"/>
        <v/>
      </c>
      <c r="X63" s="489"/>
      <c r="Y63" s="490"/>
      <c r="Z63" s="240">
        <v>6382650</v>
      </c>
      <c r="AA63" s="240">
        <v>0</v>
      </c>
      <c r="AB63" s="240">
        <v>0</v>
      </c>
      <c r="AC63" s="240">
        <v>0</v>
      </c>
      <c r="AH63" t="s">
        <v>195</v>
      </c>
      <c r="AR63" t="s">
        <v>737</v>
      </c>
      <c r="AX63" t="s">
        <v>195</v>
      </c>
      <c r="AZ63" t="s">
        <v>784</v>
      </c>
      <c r="BF63" t="s">
        <v>783</v>
      </c>
    </row>
    <row r="64" spans="5:58" ht="43.5" customHeight="1">
      <c r="E64" s="316" t="s">
        <v>53</v>
      </c>
      <c r="F64" s="199" t="s">
        <v>650</v>
      </c>
      <c r="H64" s="240">
        <v>47</v>
      </c>
      <c r="I64" s="240">
        <v>2413065</v>
      </c>
      <c r="J64" s="240"/>
      <c r="K64" s="240"/>
      <c r="L64" s="183">
        <f t="shared" si="40"/>
        <v>2413065</v>
      </c>
      <c r="M64" s="341">
        <f>+IFERROR(IF(COUNT(L64),ROUND(L64/'Shareholding Pattern'!$L$78*100,2),""),"")</f>
        <v>15.61</v>
      </c>
      <c r="N64" s="240">
        <v>2413065</v>
      </c>
      <c r="O64" s="240"/>
      <c r="P64" s="183">
        <f t="shared" si="38"/>
        <v>2413065</v>
      </c>
      <c r="Q64" s="151">
        <f>+IFERROR(IF(COUNT(P64),ROUND(P64/'Shareholding Pattern'!$P$79*100,2),""),"")</f>
        <v>15.61</v>
      </c>
      <c r="R64" s="240"/>
      <c r="S64" s="240"/>
      <c r="T64" s="183" t="str">
        <f t="shared" si="41"/>
        <v/>
      </c>
      <c r="U64" s="180">
        <f>+IFERROR(IF(COUNT(L64,T64),ROUND(SUM(L64,T64)/SUM('Shareholding Pattern'!$L$78,'Shareholding Pattern'!$T$78)*100,2),""),"")</f>
        <v>15.61</v>
      </c>
      <c r="V64" s="240"/>
      <c r="W64" s="157" t="str">
        <f t="shared" si="39"/>
        <v/>
      </c>
      <c r="X64" s="489"/>
      <c r="Y64" s="490"/>
      <c r="Z64" s="240">
        <v>2413065</v>
      </c>
      <c r="AA64" s="240">
        <v>0</v>
      </c>
      <c r="AB64" s="240">
        <v>0</v>
      </c>
      <c r="AC64" s="240">
        <v>0</v>
      </c>
      <c r="AH64" t="s">
        <v>196</v>
      </c>
      <c r="AR64" t="s">
        <v>738</v>
      </c>
      <c r="AX64" t="s">
        <v>196</v>
      </c>
      <c r="AZ64" t="s">
        <v>786</v>
      </c>
      <c r="BF64" t="s">
        <v>785</v>
      </c>
    </row>
    <row r="65" spans="5:58" ht="43.5" customHeight="1">
      <c r="E65" s="316" t="s">
        <v>55</v>
      </c>
      <c r="F65" s="199" t="s">
        <v>667</v>
      </c>
      <c r="H65" s="240">
        <v>116</v>
      </c>
      <c r="I65" s="240">
        <v>601371</v>
      </c>
      <c r="J65" s="240"/>
      <c r="K65" s="240"/>
      <c r="L65" s="183">
        <f t="shared" si="40"/>
        <v>601371</v>
      </c>
      <c r="M65" s="341">
        <f>+IFERROR(IF(COUNT(L65),ROUND(L65/'Shareholding Pattern'!$L$78*100,2),""),"")</f>
        <v>3.89</v>
      </c>
      <c r="N65" s="240">
        <v>601371</v>
      </c>
      <c r="O65" s="240"/>
      <c r="P65" s="183">
        <f t="shared" si="38"/>
        <v>601371</v>
      </c>
      <c r="Q65" s="151">
        <f>+IFERROR(IF(COUNT(P65),ROUND(P65/'Shareholding Pattern'!$P$79*100,2),""),"")</f>
        <v>3.89</v>
      </c>
      <c r="R65" s="240"/>
      <c r="S65" s="240"/>
      <c r="T65" s="183" t="str">
        <f t="shared" si="41"/>
        <v/>
      </c>
      <c r="U65" s="180">
        <f>+IFERROR(IF(COUNT(L65,T65),ROUND(SUM(L65,T65)/SUM('Shareholding Pattern'!$L$78,'Shareholding Pattern'!$T$78)*100,2),""),"")</f>
        <v>3.89</v>
      </c>
      <c r="V65" s="240"/>
      <c r="W65" s="157" t="str">
        <f t="shared" si="39"/>
        <v/>
      </c>
      <c r="X65" s="489"/>
      <c r="Y65" s="490"/>
      <c r="Z65" s="240">
        <v>601371</v>
      </c>
      <c r="AA65" s="240">
        <v>0</v>
      </c>
      <c r="AB65" s="240">
        <v>0</v>
      </c>
      <c r="AC65" s="240">
        <v>0</v>
      </c>
      <c r="AH65" t="s">
        <v>667</v>
      </c>
      <c r="AR65" t="s">
        <v>739</v>
      </c>
      <c r="AX65" t="s">
        <v>667</v>
      </c>
      <c r="AZ65" t="s">
        <v>788</v>
      </c>
      <c r="BF65" t="s">
        <v>787</v>
      </c>
    </row>
    <row r="66" spans="5:58" ht="43.5" customHeight="1">
      <c r="E66" s="316" t="s">
        <v>669</v>
      </c>
      <c r="F66" s="199" t="s">
        <v>464</v>
      </c>
      <c r="H66" s="240">
        <v>8</v>
      </c>
      <c r="I66" s="240">
        <v>10499</v>
      </c>
      <c r="J66" s="240"/>
      <c r="K66" s="240"/>
      <c r="L66" s="183">
        <f t="shared" si="40"/>
        <v>10499</v>
      </c>
      <c r="M66" s="341">
        <f>+IFERROR(IF(COUNT(L66),ROUND(L66/'Shareholding Pattern'!$L$78*100,2),""),"")</f>
        <v>7.0000000000000007E-2</v>
      </c>
      <c r="N66" s="240">
        <v>10499</v>
      </c>
      <c r="O66" s="240"/>
      <c r="P66" s="183">
        <f t="shared" si="38"/>
        <v>10499</v>
      </c>
      <c r="Q66" s="151">
        <f>+IFERROR(IF(COUNT(P66),ROUND(P66/'Shareholding Pattern'!$P$79*100,2),""),"")</f>
        <v>7.0000000000000007E-2</v>
      </c>
      <c r="R66" s="240"/>
      <c r="S66" s="240"/>
      <c r="T66" s="183" t="str">
        <f t="shared" si="41"/>
        <v/>
      </c>
      <c r="U66" s="180">
        <f>+IFERROR(IF(COUNT(L66,T66),ROUND(SUM(L66,T66)/SUM('Shareholding Pattern'!$L$78,'Shareholding Pattern'!$T$78)*100,2),""),"")</f>
        <v>7.0000000000000007E-2</v>
      </c>
      <c r="V66" s="240"/>
      <c r="W66" s="157" t="str">
        <f t="shared" si="39"/>
        <v/>
      </c>
      <c r="X66" s="489"/>
      <c r="Y66" s="490"/>
      <c r="Z66" s="240">
        <v>10499</v>
      </c>
      <c r="AA66" s="240">
        <v>0</v>
      </c>
      <c r="AB66" s="240">
        <v>0</v>
      </c>
      <c r="AC66" s="240">
        <v>0</v>
      </c>
      <c r="AH66" t="s">
        <v>464</v>
      </c>
      <c r="AR66" t="s">
        <v>740</v>
      </c>
      <c r="AX66" t="s">
        <v>464</v>
      </c>
      <c r="AZ66" t="s">
        <v>790</v>
      </c>
      <c r="BF66" t="s">
        <v>789</v>
      </c>
    </row>
    <row r="67" spans="5:58" ht="43.5" customHeight="1">
      <c r="E67" s="316" t="s">
        <v>670</v>
      </c>
      <c r="F67" s="199" t="s">
        <v>668</v>
      </c>
      <c r="H67" s="240"/>
      <c r="I67" s="240"/>
      <c r="J67" s="240"/>
      <c r="K67" s="240"/>
      <c r="L67" s="183" t="str">
        <f t="shared" si="40"/>
        <v/>
      </c>
      <c r="M67" s="341"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89"/>
      <c r="Y67" s="490"/>
      <c r="Z67" s="240"/>
      <c r="AA67" s="240"/>
      <c r="AB67" s="240"/>
      <c r="AC67" s="240"/>
      <c r="AH67" t="s">
        <v>668</v>
      </c>
      <c r="AR67" t="s">
        <v>741</v>
      </c>
      <c r="AX67" t="s">
        <v>668</v>
      </c>
      <c r="AZ67" t="s">
        <v>792</v>
      </c>
      <c r="BF67" t="s">
        <v>791</v>
      </c>
    </row>
    <row r="68" spans="5:58" ht="39" customHeight="1">
      <c r="E68" s="316" t="s">
        <v>673</v>
      </c>
      <c r="F68" s="199" t="s">
        <v>440</v>
      </c>
      <c r="H68" s="240">
        <v>39</v>
      </c>
      <c r="I68" s="240">
        <v>176507</v>
      </c>
      <c r="J68" s="240"/>
      <c r="K68" s="240"/>
      <c r="L68" s="183">
        <f t="shared" si="40"/>
        <v>176507</v>
      </c>
      <c r="M68" s="341">
        <f>+IFERROR(IF(COUNT(L68),ROUND(L68/'Shareholding Pattern'!$L$78*100,2),""),"")</f>
        <v>1.1399999999999999</v>
      </c>
      <c r="N68" s="240">
        <v>176507</v>
      </c>
      <c r="O68" s="240"/>
      <c r="P68" s="183">
        <f t="shared" si="38"/>
        <v>176507</v>
      </c>
      <c r="Q68" s="151">
        <f>+IFERROR(IF(COUNT(P68),ROUND(P68/'Shareholding Pattern'!$P$79*100,2),""),"")</f>
        <v>1.1399999999999999</v>
      </c>
      <c r="R68" s="240"/>
      <c r="S68" s="240"/>
      <c r="T68" s="183" t="str">
        <f t="shared" si="41"/>
        <v/>
      </c>
      <c r="U68" s="180">
        <f>+IFERROR(IF(COUNT(L68,T68),ROUND(SUM(L68,T68)/SUM('Shareholding Pattern'!$L$78,'Shareholding Pattern'!$T$78)*100,2),""),"")</f>
        <v>1.1399999999999999</v>
      </c>
      <c r="V68" s="240"/>
      <c r="W68" s="157" t="str">
        <f t="shared" si="39"/>
        <v/>
      </c>
      <c r="X68" s="489"/>
      <c r="Y68" s="490"/>
      <c r="Z68" s="240">
        <v>176507</v>
      </c>
      <c r="AA68" s="240">
        <v>0</v>
      </c>
      <c r="AB68" s="240">
        <v>0</v>
      </c>
      <c r="AC68" s="240">
        <v>0</v>
      </c>
      <c r="AH68" t="s">
        <v>440</v>
      </c>
      <c r="AR68" t="s">
        <v>742</v>
      </c>
      <c r="AX68" t="s">
        <v>440</v>
      </c>
      <c r="AZ68" t="s">
        <v>794</v>
      </c>
      <c r="BF68" t="s">
        <v>793</v>
      </c>
    </row>
    <row r="69" spans="5:58" ht="20.100000000000001" customHeight="1">
      <c r="E69" s="316" t="s">
        <v>674</v>
      </c>
      <c r="F69" s="200" t="s">
        <v>33</v>
      </c>
      <c r="H69" s="240">
        <v>169</v>
      </c>
      <c r="I69" s="240">
        <v>331577</v>
      </c>
      <c r="J69" s="240"/>
      <c r="K69" s="240"/>
      <c r="L69" s="183">
        <f t="shared" si="40"/>
        <v>331577</v>
      </c>
      <c r="M69" s="341">
        <f>+IFERROR(IF(COUNT(L69),ROUND(L69/'Shareholding Pattern'!$L$78*100,2),""),"")</f>
        <v>2.15</v>
      </c>
      <c r="N69" s="240">
        <v>331577</v>
      </c>
      <c r="O69" s="240"/>
      <c r="P69" s="183">
        <f t="shared" si="38"/>
        <v>331577</v>
      </c>
      <c r="Q69" s="151">
        <f>+IFERROR(IF(COUNT(P69),ROUND(P69/'Shareholding Pattern'!$P$79*100,2),""),"")</f>
        <v>2.15</v>
      </c>
      <c r="R69" s="240"/>
      <c r="S69" s="240"/>
      <c r="T69" s="183" t="str">
        <f t="shared" si="41"/>
        <v/>
      </c>
      <c r="U69" s="180">
        <f>+IFERROR(IF(COUNT(L69,T69),ROUND(SUM(L69,T69)/SUM('Shareholding Pattern'!$L$78,'Shareholding Pattern'!$T$78)*100,2),""),"")</f>
        <v>2.15</v>
      </c>
      <c r="V69" s="240"/>
      <c r="W69" s="157" t="str">
        <f t="shared" si="39"/>
        <v/>
      </c>
      <c r="X69" s="489"/>
      <c r="Y69" s="490"/>
      <c r="Z69" s="240">
        <v>331577</v>
      </c>
      <c r="AA69" s="240">
        <v>0</v>
      </c>
      <c r="AB69" s="240">
        <v>0</v>
      </c>
      <c r="AC69" s="240">
        <v>0</v>
      </c>
      <c r="AH69" t="s">
        <v>799</v>
      </c>
      <c r="AR69" t="s">
        <v>185</v>
      </c>
      <c r="AX69" t="s">
        <v>799</v>
      </c>
      <c r="AZ69" t="s">
        <v>796</v>
      </c>
      <c r="BF69" t="s">
        <v>795</v>
      </c>
    </row>
    <row r="70" spans="5:58" ht="20.100000000000001" customHeight="1">
      <c r="E70" s="483" t="s">
        <v>675</v>
      </c>
      <c r="F70" s="483"/>
      <c r="G70" s="483"/>
      <c r="H70" s="52">
        <f>+IFERROR(IF(COUNT(H57:H69),ROUND(SUM(H57:H69),0),""),"")</f>
        <v>14415</v>
      </c>
      <c r="I70" s="52">
        <f>+IFERROR(IF(COUNT(I57:I69),ROUND(SUM(I57:I69),0),""),"")</f>
        <v>9932032</v>
      </c>
      <c r="J70" s="52" t="str">
        <f>+IFERROR(IF(COUNT(J57:J69),ROUND(SUM(J57:J69),0),""),"")</f>
        <v/>
      </c>
      <c r="K70" s="4" t="str">
        <f>+IFERROR(IF(COUNT(K57:K69),ROUND(SUM(K57:K69),0),""),"")</f>
        <v/>
      </c>
      <c r="L70" s="164">
        <f t="shared" ref="L70:L71" si="42">+IFERROR(IF(COUNT(I70:K70),ROUND(SUM(I70:K70),0),""),"")</f>
        <v>9932032</v>
      </c>
      <c r="M70" s="148">
        <f>+IFERROR(IF(COUNT(L70),ROUND(L70/'Shareholding Pattern'!$L$78*100,2),""),"")</f>
        <v>64.260000000000005</v>
      </c>
      <c r="N70" s="119">
        <f>+IFERROR(IF(COUNT(N57:N69),ROUND(SUM(N57:N69),0),""),"")</f>
        <v>9932032</v>
      </c>
      <c r="O70" s="119" t="str">
        <f>+IFERROR(IF(COUNT(O57:O69),ROUND(SUM(O57:O69),0),""),"")</f>
        <v/>
      </c>
      <c r="P70" s="164">
        <f t="shared" ref="P70" si="43">+IFERROR(IF(COUNT(N70:O70),ROUND(SUM(N70:O70),0),""),"")</f>
        <v>9932032</v>
      </c>
      <c r="Q70" s="152">
        <f>+IFERROR(IF(COUNT(P70),ROUND(P70/'Shareholding Pattern'!$P$79*100,2),""),"")</f>
        <v>64.260000000000005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64.260000000000005</v>
      </c>
      <c r="V70" s="119" t="str">
        <f>+IFERROR(IF(COUNT(V57:V69),ROUND(SUM(V57:V69),0),""),"")</f>
        <v/>
      </c>
      <c r="W70" s="158" t="str">
        <f t="shared" si="39"/>
        <v/>
      </c>
      <c r="X70" s="489"/>
      <c r="Y70" s="490"/>
      <c r="Z70" s="52">
        <f>+IFERROR(IF(COUNT(Z57:Z69),ROUND(SUM(Z57:Z69),0),""),"")</f>
        <v>9932032</v>
      </c>
      <c r="AA70" s="52">
        <f t="shared" ref="AA70:AC70" si="45">+IFERROR(IF(COUNT(AA57:AA69),ROUND(SUM(AA57:AA69),0),""),"")</f>
        <v>0</v>
      </c>
      <c r="AB70" s="52">
        <f t="shared" si="45"/>
        <v>0</v>
      </c>
      <c r="AC70" s="52">
        <f t="shared" si="45"/>
        <v>0</v>
      </c>
      <c r="AR70" t="s">
        <v>186</v>
      </c>
    </row>
    <row r="71" spans="5:58" ht="20.100000000000001" customHeight="1">
      <c r="E71" s="484" t="s">
        <v>676</v>
      </c>
      <c r="F71" s="484"/>
      <c r="G71" s="484"/>
      <c r="H71" s="52">
        <f>+IFERROR(IF(COUNT(H41,H50,H55,H70),ROUND(SUM(H41,H50,H55,H70),0),""),"")</f>
        <v>14417</v>
      </c>
      <c r="I71" s="52">
        <f t="shared" ref="I71:K71" si="46">+IFERROR(IF(COUNT(I41,I50,I55,I70),ROUND(SUM(I41,I50,I55,I70),0),""),"")</f>
        <v>9934134</v>
      </c>
      <c r="J71" s="52" t="str">
        <f t="shared" si="46"/>
        <v/>
      </c>
      <c r="K71" s="52" t="str">
        <f t="shared" si="46"/>
        <v/>
      </c>
      <c r="L71" s="164">
        <f t="shared" si="42"/>
        <v>9934134</v>
      </c>
      <c r="M71" s="148">
        <f>+IFERROR(IF(COUNT(L71),ROUND(L71/'Shareholding Pattern'!$L$78*100,2),""),"")</f>
        <v>64.27</v>
      </c>
      <c r="N71" s="52">
        <f t="shared" ref="N71" si="47">+IFERROR(IF(COUNT(N41,N50,N55,N70),ROUND(SUM(N41,N50,N55,N70),0),""),"")</f>
        <v>9934134</v>
      </c>
      <c r="O71" s="52" t="str">
        <f t="shared" ref="O71:P71" si="48">+IFERROR(IF(COUNT(O41,O50,O55,O70),ROUND(SUM(O41,O50,O55,O70),0),""),"")</f>
        <v/>
      </c>
      <c r="P71" s="52">
        <f t="shared" si="48"/>
        <v>9934134</v>
      </c>
      <c r="Q71" s="152">
        <f>+IFERROR(IF(COUNT(P71),ROUND(P71/'Shareholding Pattern'!$P$79*100,2),""),"")</f>
        <v>64.27</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64.27</v>
      </c>
      <c r="V71" s="52" t="str">
        <f t="shared" ref="V71" si="52">+IFERROR(IF(COUNT(V41,V50,V55,V70),ROUND(SUM(V41,V50,V55,V70),0),""),"")</f>
        <v/>
      </c>
      <c r="W71" s="158" t="str">
        <f t="shared" si="39"/>
        <v/>
      </c>
      <c r="X71" s="491"/>
      <c r="Y71" s="492"/>
      <c r="Z71" s="52">
        <f t="shared" ref="Z71" si="53">+IFERROR(IF(COUNT(Z41,Z50,Z55,Z70),ROUND(SUM(Z41,Z50,Z55,Z70),0),""),"")</f>
        <v>9933834</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7"/>
      <c r="AA72" s="337"/>
      <c r="AB72" s="337"/>
      <c r="AC72" s="294"/>
    </row>
    <row r="73" spans="5:58" ht="42" customHeight="1">
      <c r="E73" s="109"/>
      <c r="F73" s="195" t="s">
        <v>371</v>
      </c>
      <c r="M73"/>
      <c r="N73"/>
      <c r="O73"/>
      <c r="Q73"/>
      <c r="U73"/>
      <c r="V73"/>
      <c r="W73"/>
      <c r="X73"/>
      <c r="Y73"/>
      <c r="Z73" s="338"/>
      <c r="AA73" s="338"/>
      <c r="AB73" s="338"/>
      <c r="AC73" s="295"/>
    </row>
    <row r="74" spans="5:58" ht="34.5" customHeight="1">
      <c r="E74" s="96" t="s">
        <v>57</v>
      </c>
      <c r="F74" s="518" t="s">
        <v>58</v>
      </c>
      <c r="G74" s="519"/>
      <c r="H74" s="519"/>
      <c r="I74" s="519"/>
      <c r="J74" s="519"/>
      <c r="K74" s="519"/>
      <c r="L74" s="519"/>
      <c r="M74" s="519"/>
      <c r="N74" s="519"/>
      <c r="O74" s="519"/>
      <c r="P74" s="519"/>
      <c r="Q74" s="519"/>
      <c r="R74" s="519"/>
      <c r="S74" s="519"/>
      <c r="T74" s="519"/>
      <c r="U74" s="519"/>
      <c r="V74" s="519"/>
      <c r="W74" s="519"/>
      <c r="X74" s="519"/>
      <c r="Y74" s="519"/>
      <c r="Z74" s="519"/>
      <c r="AA74" s="519"/>
      <c r="AB74" s="519"/>
      <c r="AC74" s="520"/>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496"/>
      <c r="Y75" s="497"/>
      <c r="Z75" s="240"/>
      <c r="AA75" s="462"/>
      <c r="AB75" s="463"/>
      <c r="AC75" s="464"/>
      <c r="AH75" t="s">
        <v>298</v>
      </c>
      <c r="AR75" t="s">
        <v>188</v>
      </c>
      <c r="AX75" t="s">
        <v>298</v>
      </c>
      <c r="AZ75" t="s">
        <v>333</v>
      </c>
      <c r="BF75" t="s">
        <v>322</v>
      </c>
    </row>
    <row r="76" spans="5:58" ht="46.5" customHeight="1">
      <c r="E76" s="97" t="s">
        <v>59</v>
      </c>
      <c r="F76" s="366"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498"/>
      <c r="Y76" s="499"/>
      <c r="Z76" s="240"/>
      <c r="AA76" s="462"/>
      <c r="AB76" s="463"/>
      <c r="AC76" s="464"/>
      <c r="AH76" t="s">
        <v>198</v>
      </c>
      <c r="AR76" t="s">
        <v>189</v>
      </c>
      <c r="AX76" t="s">
        <v>198</v>
      </c>
      <c r="AZ76" t="s">
        <v>835</v>
      </c>
      <c r="BF76" t="s">
        <v>836</v>
      </c>
    </row>
    <row r="77" spans="5:58" ht="31.5" customHeight="1">
      <c r="E77" s="517" t="s">
        <v>67</v>
      </c>
      <c r="F77" s="517"/>
      <c r="G77" s="517"/>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498"/>
      <c r="Y77" s="499"/>
      <c r="Z77" s="127" t="str">
        <f t="shared" si="58"/>
        <v/>
      </c>
      <c r="AA77" s="465"/>
      <c r="AB77" s="466"/>
      <c r="AC77" s="467"/>
      <c r="AR77" t="s">
        <v>190</v>
      </c>
    </row>
    <row r="78" spans="5:58" ht="26.25" customHeight="1">
      <c r="E78" s="513" t="s">
        <v>68</v>
      </c>
      <c r="F78" s="513"/>
      <c r="G78" s="513"/>
      <c r="H78" s="127">
        <f>+IFERROR(IF(COUNT(H26,H71,H76),ROUND(SUM(H26,H71,H76),0),""),"")</f>
        <v>14418</v>
      </c>
      <c r="I78" s="127">
        <f>+IFERROR(IF(COUNT(I26,I71,I76),ROUND(SUM(I26,I71,I76),0),""),"")</f>
        <v>15457106</v>
      </c>
      <c r="J78" s="127" t="str">
        <f>+IFERROR(IF(COUNT(J26,J71,J76),ROUND(SUM(J26,J71,J76),0),""),"")</f>
        <v/>
      </c>
      <c r="K78" s="127" t="str">
        <f>+IFERROR(IF(COUNT(K26,K71,K76),ROUND(SUM(K26,K71,K76),0),""),"")</f>
        <v/>
      </c>
      <c r="L78" s="127">
        <f>+IFERROR(IF(COUNT(L26,L71,L76),ROUND(SUM(L26,L71,L76),0),""),"")</f>
        <v>15457106</v>
      </c>
      <c r="M78" s="150">
        <f>+IFERROR(IF(COUNT(L78),ROUND(L78/'Shareholding Pattern'!$L$78*100,2),""),0)</f>
        <v>100</v>
      </c>
      <c r="N78" s="131">
        <f>+IFERROR(IF(COUNT(N26,N71,N76),ROUND(SUM(N26,N71,N76),0),""),"")</f>
        <v>15457106</v>
      </c>
      <c r="O78" s="131" t="str">
        <f>+IFERROR(IF(COUNT(O26,O71,O76),ROUND(SUM(O26,O71,O76),0),""),"")</f>
        <v/>
      </c>
      <c r="P78" s="127">
        <f>+IFERROR(IF(COUNT(P26,P71,P76),ROUND(SUM(P26,P71,P76),0),""),"")</f>
        <v>15457106</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0"/>
      <c r="Y78" s="501"/>
      <c r="Z78" s="127">
        <f>+IFERROR(IF(COUNT(Z26,Z71,Z76),ROUND(SUM(Z26,Z71,Z76),0),""),"")</f>
        <v>15456806</v>
      </c>
      <c r="AA78" s="127">
        <f t="shared" ref="AA78:AC78" si="59">+IFERROR(IF(COUNT(AA26,AA71,AA76),ROUND(SUM(AA26,AA71,AA76),0),""),"")</f>
        <v>0</v>
      </c>
      <c r="AB78" s="127">
        <f t="shared" si="59"/>
        <v>0</v>
      </c>
      <c r="AC78" s="127">
        <f t="shared" si="59"/>
        <v>0</v>
      </c>
    </row>
    <row r="79" spans="5:58" ht="22.5" customHeight="1">
      <c r="E79" s="513" t="s">
        <v>69</v>
      </c>
      <c r="F79" s="513"/>
      <c r="G79" s="513"/>
      <c r="H79" s="127">
        <f>+IFERROR(IF(COUNT(H26,H71,H77),ROUND(SUM(H26,H71,H77),0),""),"")</f>
        <v>14418</v>
      </c>
      <c r="I79" s="127">
        <f>+IFERROR(IF(COUNT(I26,I71,I77),ROUND(SUM(I26,I71,I77),0),""),"")</f>
        <v>15457106</v>
      </c>
      <c r="J79" s="127" t="str">
        <f>+IFERROR(IF(COUNT(J26,J71,J77),ROUND(SUM(J26,J71,J77),0),""),"")</f>
        <v/>
      </c>
      <c r="K79" s="127" t="str">
        <f>+IFERROR(IF(COUNT(K26,K71,K77),ROUND(SUM(K26,K71,K77),0),""),"")</f>
        <v/>
      </c>
      <c r="L79" s="127">
        <f>+IFERROR(IF(COUNT(L26,L71,L77),ROUND(SUM(L26,L71,L77),0),""),"")</f>
        <v>15457106</v>
      </c>
      <c r="M79" s="236">
        <f>+IFERROR(IF(COUNT(L78),ROUND(L78/'Shareholding Pattern'!$L$78*100,2),""),"")</f>
        <v>100</v>
      </c>
      <c r="N79" s="131">
        <f>+IFERROR(IF(COUNT(N26,N71,N77),ROUND(SUM(N26,N71,N77),0),""),"")</f>
        <v>15457106</v>
      </c>
      <c r="O79" s="131" t="str">
        <f>+IFERROR(IF(COUNT(O26,O71,O77),ROUND(SUM(O26,O71,O77),0),""),"")</f>
        <v/>
      </c>
      <c r="P79" s="127">
        <f>+IFERROR(IF(COUNT(P26,P71,P77),ROUND(SUM(P26,P71,P77),0),""),"")</f>
        <v>15457106</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15456806</v>
      </c>
      <c r="AA79" s="127">
        <f t="shared" ref="AA79:AC79" si="60">+IFERROR(IF(COUNT(AA26,AA71,AA77),ROUND(SUM(AA26,AA71,AA77),0),""),"")</f>
        <v>0</v>
      </c>
      <c r="AB79" s="127">
        <f t="shared" si="60"/>
        <v>0</v>
      </c>
      <c r="AC79" s="127">
        <f t="shared" si="60"/>
        <v>0</v>
      </c>
      <c r="AR79" t="s">
        <v>191</v>
      </c>
    </row>
    <row r="80" spans="5:58" ht="35.1" customHeight="1">
      <c r="E80" s="503" t="s">
        <v>165</v>
      </c>
      <c r="F80" s="504"/>
      <c r="G80" s="504"/>
      <c r="H80" s="504"/>
      <c r="I80" s="504"/>
      <c r="J80" s="504"/>
      <c r="K80" s="504"/>
      <c r="L80" s="504"/>
      <c r="M80" s="505"/>
      <c r="N80" s="508"/>
      <c r="O80" s="507"/>
      <c r="P80" s="290"/>
      <c r="Q80" s="210"/>
      <c r="R80" s="288"/>
      <c r="S80" s="288"/>
      <c r="T80" s="288"/>
      <c r="U80" s="210"/>
      <c r="V80" s="210"/>
      <c r="W80" s="210"/>
      <c r="X80" s="457"/>
      <c r="Y80" s="457"/>
      <c r="Z80" s="457"/>
      <c r="AA80" s="457"/>
      <c r="AB80" s="457"/>
      <c r="AC80" s="458"/>
    </row>
    <row r="81" spans="5:29" ht="35.1" customHeight="1">
      <c r="E81" s="503" t="s">
        <v>529</v>
      </c>
      <c r="F81" s="504"/>
      <c r="G81" s="504"/>
      <c r="H81" s="504"/>
      <c r="I81" s="504"/>
      <c r="J81" s="504"/>
      <c r="K81" s="504"/>
      <c r="L81" s="504"/>
      <c r="M81" s="505"/>
      <c r="N81" s="506"/>
      <c r="O81" s="507"/>
      <c r="P81" s="290"/>
      <c r="Q81" s="210"/>
      <c r="R81" s="288"/>
      <c r="S81" s="288"/>
      <c r="T81" s="288"/>
      <c r="U81" s="210"/>
      <c r="V81" s="210"/>
      <c r="W81" s="210"/>
      <c r="X81" s="457"/>
      <c r="Y81" s="457"/>
      <c r="Z81" s="457"/>
      <c r="AA81" s="457"/>
      <c r="AB81" s="457"/>
      <c r="AC81" s="458"/>
    </row>
    <row r="82" spans="5:29" ht="35.1" customHeight="1">
      <c r="E82" s="503" t="s">
        <v>530</v>
      </c>
      <c r="F82" s="504"/>
      <c r="G82" s="504"/>
      <c r="H82" s="504"/>
      <c r="I82" s="504"/>
      <c r="J82" s="504"/>
      <c r="K82" s="504"/>
      <c r="L82" s="504"/>
      <c r="M82" s="505"/>
      <c r="N82" s="506"/>
      <c r="O82" s="507"/>
      <c r="P82" s="290"/>
      <c r="Q82" s="210"/>
      <c r="R82" s="288"/>
      <c r="S82" s="288"/>
      <c r="T82" s="288"/>
      <c r="U82" s="210"/>
      <c r="V82" s="210"/>
      <c r="W82" s="210"/>
      <c r="X82" s="457"/>
      <c r="Y82" s="457"/>
      <c r="Z82" s="457"/>
      <c r="AA82" s="457"/>
      <c r="AB82" s="457"/>
      <c r="AC82" s="458"/>
    </row>
    <row r="83" spans="5:29" ht="35.1" customHeight="1">
      <c r="E83" s="503" t="s">
        <v>531</v>
      </c>
      <c r="F83" s="504"/>
      <c r="G83" s="504"/>
      <c r="H83" s="504"/>
      <c r="I83" s="504"/>
      <c r="J83" s="504"/>
      <c r="K83" s="504"/>
      <c r="L83" s="504"/>
      <c r="M83" s="505"/>
      <c r="N83" s="508"/>
      <c r="O83" s="507"/>
      <c r="P83" s="290"/>
      <c r="Q83" s="210"/>
      <c r="R83" s="288"/>
      <c r="S83" s="288"/>
      <c r="T83" s="288"/>
      <c r="U83" s="210"/>
      <c r="V83" s="210"/>
      <c r="W83" s="210"/>
      <c r="X83" s="457"/>
      <c r="Y83" s="457"/>
      <c r="Z83" s="457"/>
      <c r="AA83" s="457"/>
      <c r="AB83" s="457"/>
      <c r="AC83" s="458"/>
    </row>
  </sheetData>
  <sheetProtection password="F884"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19"/>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sqref="A1:XFD6"/>
    </sheetView>
  </sheetViews>
  <sheetFormatPr defaultColWidth="0" defaultRowHeight="14.4"/>
  <cols>
    <col min="1" max="1" width="2.33203125" customWidth="1"/>
    <col min="2" max="2" width="2.109375" customWidth="1"/>
    <col min="3" max="3" width="2" customWidth="1"/>
    <col min="4" max="4" width="7.109375" customWidth="1"/>
    <col min="5" max="5" width="42.88671875" customWidth="1"/>
    <col min="6" max="6" width="46.5546875" customWidth="1"/>
    <col min="7" max="7" width="40"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1.88671875" customWidth="1"/>
    <col min="32" max="16383" width="2.5546875" hidden="1"/>
    <col min="16384" max="16384" width="1.88671875" hidden="1"/>
  </cols>
  <sheetData>
    <row r="1" spans="4:54" hidden="1">
      <c r="I1">
        <v>0</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+IFERROR(IF(COUNT(O13:O15),ROUND(SUMIF($F$13:O15,"Category",O13:O15),0),""),"")</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4" hidden="1"/>
    <row r="5" spans="4:54" hidden="1"/>
    <row r="6" spans="4:54" hidden="1"/>
    <row r="9" spans="4:54" ht="29.25" customHeight="1">
      <c r="D9" s="521" t="s">
        <v>119</v>
      </c>
      <c r="E9" s="521" t="s">
        <v>34</v>
      </c>
      <c r="F9" s="521" t="s">
        <v>376</v>
      </c>
      <c r="G9" s="521" t="s">
        <v>118</v>
      </c>
      <c r="H9" s="439" t="s">
        <v>1</v>
      </c>
      <c r="I9" s="521" t="s">
        <v>368</v>
      </c>
      <c r="J9" s="439" t="s">
        <v>3</v>
      </c>
      <c r="K9" s="439" t="s">
        <v>4</v>
      </c>
      <c r="L9" s="439" t="s">
        <v>5</v>
      </c>
      <c r="M9" s="439" t="s">
        <v>6</v>
      </c>
      <c r="N9" s="439" t="s">
        <v>7</v>
      </c>
      <c r="O9" s="439" t="s">
        <v>8</v>
      </c>
      <c r="P9" s="439"/>
      <c r="Q9" s="439"/>
      <c r="R9" s="439"/>
      <c r="S9" s="439" t="s">
        <v>9</v>
      </c>
      <c r="T9" s="521" t="s">
        <v>447</v>
      </c>
      <c r="U9" s="521" t="s">
        <v>116</v>
      </c>
      <c r="V9" s="439" t="s">
        <v>89</v>
      </c>
      <c r="W9" s="439" t="s">
        <v>12</v>
      </c>
      <c r="X9" s="439"/>
      <c r="Y9" s="439" t="s">
        <v>14</v>
      </c>
      <c r="Z9" s="439" t="s">
        <v>441</v>
      </c>
      <c r="AA9" s="471" t="s">
        <v>707</v>
      </c>
      <c r="AB9" s="472"/>
      <c r="AC9" s="473"/>
      <c r="AV9" t="s">
        <v>34</v>
      </c>
    </row>
    <row r="10" spans="4:54" ht="31.5" customHeight="1">
      <c r="D10" s="456"/>
      <c r="E10" s="456"/>
      <c r="F10" s="456"/>
      <c r="G10" s="456"/>
      <c r="H10" s="439"/>
      <c r="I10" s="456"/>
      <c r="J10" s="439"/>
      <c r="K10" s="439"/>
      <c r="L10" s="439"/>
      <c r="M10" s="439"/>
      <c r="N10" s="439"/>
      <c r="O10" s="439" t="s">
        <v>15</v>
      </c>
      <c r="P10" s="439"/>
      <c r="Q10" s="439"/>
      <c r="R10" s="439" t="s">
        <v>16</v>
      </c>
      <c r="S10" s="439"/>
      <c r="T10" s="456"/>
      <c r="U10" s="456"/>
      <c r="V10" s="439"/>
      <c r="W10" s="439"/>
      <c r="X10" s="439"/>
      <c r="Y10" s="439"/>
      <c r="Z10" s="439"/>
      <c r="AA10" s="450" t="s">
        <v>708</v>
      </c>
      <c r="AB10" s="451"/>
      <c r="AC10" s="452"/>
      <c r="AV10" t="s">
        <v>379</v>
      </c>
    </row>
    <row r="11" spans="4:54" ht="43.2">
      <c r="D11" s="438"/>
      <c r="E11" s="438"/>
      <c r="F11" s="438"/>
      <c r="G11" s="438"/>
      <c r="H11" s="439"/>
      <c r="I11" s="438"/>
      <c r="J11" s="439"/>
      <c r="K11" s="439"/>
      <c r="L11" s="439"/>
      <c r="M11" s="439"/>
      <c r="N11" s="439"/>
      <c r="O11" s="27" t="s">
        <v>17</v>
      </c>
      <c r="P11" s="27" t="s">
        <v>18</v>
      </c>
      <c r="Q11" s="27" t="s">
        <v>19</v>
      </c>
      <c r="R11" s="439"/>
      <c r="S11" s="439"/>
      <c r="T11" s="438"/>
      <c r="U11" s="438"/>
      <c r="V11" s="439"/>
      <c r="W11" s="27" t="s">
        <v>20</v>
      </c>
      <c r="X11" s="27" t="s">
        <v>21</v>
      </c>
      <c r="Y11" s="439"/>
      <c r="Z11" s="439"/>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c r="D15" s="34"/>
      <c r="K15" s="169"/>
      <c r="L15" s="169"/>
      <c r="O15" s="169"/>
      <c r="P15" s="169"/>
      <c r="W15" s="169"/>
      <c r="Y15" s="35"/>
      <c r="Z15" s="35"/>
      <c r="AA15" s="35"/>
      <c r="AB15" s="35"/>
      <c r="AC15" s="36"/>
    </row>
    <row r="16" spans="4:54" ht="24.9" customHeight="1">
      <c r="D16" s="107"/>
      <c r="E16" s="30"/>
      <c r="F16" s="30"/>
      <c r="G16" s="49" t="s">
        <v>392</v>
      </c>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160"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86"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row r="19" spans="7:7">
      <c r="G19" s="17"/>
    </row>
  </sheetData>
  <sheetProtection password="F884"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xr:uid="{00000000-0002-0000-3100-000000000000}">
      <formula1>M13</formula1>
    </dataValidation>
    <dataValidation type="whole" operator="lessThanOrEqual" allowBlank="1" showInputMessage="1" showErrorMessage="1" sqref="W13" xr:uid="{00000000-0002-0000-3100-000001000000}">
      <formula1>J13</formula1>
    </dataValidation>
    <dataValidation type="whole" operator="greaterThanOrEqual" allowBlank="1" showInputMessage="1" showErrorMessage="1" sqref="O13:P13 J13:L13 S13:T13" xr:uid="{00000000-0002-0000-3100-000002000000}">
      <formula1>0</formula1>
    </dataValidation>
    <dataValidation type="textLength" operator="equal" allowBlank="1" showInputMessage="1" showErrorMessage="1" prompt="[A-Z][A-Z][A-Z][A-Z][A-Z][0-9][0-9][0-9][0-9][A-Z]_x000a__x000a_In absence of PAN write : ZZZZZ9999Z" sqref="H13" xr:uid="{00000000-0002-0000-3100-000003000000}">
      <formula1>10</formula1>
    </dataValidation>
    <dataValidation type="list" allowBlank="1" showInputMessage="1" showErrorMessage="1" sqref="F13" xr:uid="{00000000-0002-0000-3100-000004000000}">
      <formula1>$AV$9:$AV$10</formula1>
    </dataValidation>
    <dataValidation type="list" allowBlank="1" showInputMessage="1" showErrorMessage="1" sqref="E13" xr:uid="{00000000-0002-0000-3100-000005000000}">
      <formula1>$AE$1:$BB$1</formula1>
    </dataValidation>
    <dataValidation type="whole" operator="greaterThan" allowBlank="1" showInputMessage="1" showErrorMessage="1" sqref="I13"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3100-000009000000}">
      <formula1>M13</formula1>
    </dataValidation>
  </dataValidations>
  <hyperlinks>
    <hyperlink ref="H16" location="'Shareholding Pattern'!F48" display="Total" xr:uid="{00000000-0004-0000-3100-000000000000}"/>
    <hyperlink ref="G16" location="'Shareholding Pattern'!F69" display="Click here to go back" xr:uid="{00000000-0004-0000-3100-000001000000}"/>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G14" sqref="G14"/>
    </sheetView>
  </sheetViews>
  <sheetFormatPr defaultColWidth="0" defaultRowHeight="14.4"/>
  <cols>
    <col min="1" max="2" width="2.6640625" hidden="1" customWidth="1"/>
    <col min="3" max="3" width="2.6640625" customWidth="1"/>
    <col min="4" max="4" width="72.109375" customWidth="1"/>
    <col min="5" max="5" width="24.109375" customWidth="1"/>
    <col min="6" max="6" width="18.109375" customWidth="1"/>
    <col min="7" max="7" width="20.6640625" customWidth="1"/>
    <col min="8" max="8" width="4" customWidth="1"/>
    <col min="9" max="10" width="1" hidden="1"/>
    <col min="11" max="14" width="2.6640625" hidden="1"/>
    <col min="15" max="16383" width="10.10937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33" t="s">
        <v>841</v>
      </c>
      <c r="E8" s="534"/>
      <c r="F8" s="535"/>
      <c r="G8" s="363"/>
    </row>
    <row r="9" spans="4:14" ht="15.6">
      <c r="D9" s="346" t="s">
        <v>107</v>
      </c>
      <c r="E9" s="346" t="s">
        <v>857</v>
      </c>
      <c r="F9" s="346" t="s">
        <v>849</v>
      </c>
      <c r="G9" s="364"/>
    </row>
    <row r="10" spans="4:14" ht="20.100000000000001" customHeight="1">
      <c r="D10" s="266" t="s">
        <v>842</v>
      </c>
      <c r="E10" s="360">
        <v>100</v>
      </c>
      <c r="F10" s="361">
        <v>39.08</v>
      </c>
      <c r="G10" s="365"/>
      <c r="K10">
        <v>0</v>
      </c>
      <c r="L10">
        <v>0</v>
      </c>
      <c r="M10">
        <v>0</v>
      </c>
      <c r="N10">
        <v>0</v>
      </c>
    </row>
    <row r="11" spans="4:14" ht="20.100000000000001" customHeight="1">
      <c r="D11" s="267" t="s">
        <v>843</v>
      </c>
      <c r="E11" s="360">
        <v>100</v>
      </c>
      <c r="F11" s="360">
        <v>38.840000000000003</v>
      </c>
      <c r="G11" s="365"/>
      <c r="K11">
        <v>0</v>
      </c>
      <c r="L11">
        <v>0</v>
      </c>
      <c r="M11">
        <v>0</v>
      </c>
      <c r="N11">
        <v>0</v>
      </c>
    </row>
    <row r="12" spans="4:14" ht="20.100000000000001" customHeight="1">
      <c r="D12" s="267" t="s">
        <v>844</v>
      </c>
      <c r="E12" s="360">
        <v>100</v>
      </c>
      <c r="F12" s="360">
        <v>38.67</v>
      </c>
      <c r="G12" s="365"/>
      <c r="K12">
        <v>0</v>
      </c>
      <c r="L12">
        <v>0</v>
      </c>
      <c r="M12">
        <v>0</v>
      </c>
      <c r="N12">
        <v>0</v>
      </c>
    </row>
    <row r="13" spans="4:14">
      <c r="D13" s="267" t="s">
        <v>845</v>
      </c>
      <c r="E13" s="360">
        <v>100</v>
      </c>
      <c r="F13" s="360">
        <v>39.1</v>
      </c>
      <c r="G13" s="365"/>
      <c r="K13">
        <v>0</v>
      </c>
      <c r="L13">
        <v>0</v>
      </c>
      <c r="M13">
        <v>0</v>
      </c>
      <c r="N13">
        <v>0</v>
      </c>
    </row>
    <row r="14" spans="4:14" ht="21.75" customHeight="1">
      <c r="D14" s="269" t="s">
        <v>846</v>
      </c>
      <c r="E14" s="362">
        <v>100</v>
      </c>
      <c r="F14" s="362">
        <v>38.99</v>
      </c>
      <c r="G14" s="365"/>
      <c r="K14">
        <v>0</v>
      </c>
      <c r="L14">
        <v>0</v>
      </c>
      <c r="M14">
        <v>0</v>
      </c>
      <c r="N14">
        <v>0</v>
      </c>
    </row>
    <row r="15" spans="4:14" ht="91.5" customHeight="1">
      <c r="D15" s="537" t="s">
        <v>856</v>
      </c>
      <c r="E15" s="538"/>
      <c r="F15" s="539"/>
    </row>
    <row r="16" spans="4:14" ht="15" customHeight="1">
      <c r="D16" s="536"/>
      <c r="E16" s="536"/>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4"/>
  <cols>
    <col min="1" max="1" width="42" customWidth="1"/>
    <col min="2" max="2" width="51.5546875" customWidth="1"/>
    <col min="3" max="3" width="29.109375" customWidth="1"/>
    <col min="4" max="4" width="15.44140625" customWidth="1"/>
    <col min="5" max="5" width="22" customWidth="1"/>
    <col min="6" max="8" width="9.109375" customWidth="1"/>
    <col min="9" max="9" width="47.44140625" customWidth="1"/>
    <col min="10" max="24" width="9.109375" customWidth="1"/>
    <col min="25" max="25" width="14" customWidth="1"/>
  </cols>
  <sheetData>
    <row r="1" spans="1:5" ht="18">
      <c r="A1" s="262" t="s">
        <v>455</v>
      </c>
      <c r="B1" s="262" t="s">
        <v>213</v>
      </c>
      <c r="C1" s="262" t="s">
        <v>456</v>
      </c>
      <c r="D1" s="262" t="s">
        <v>214</v>
      </c>
      <c r="E1" s="262" t="s">
        <v>552</v>
      </c>
    </row>
    <row r="2" spans="1:5" ht="18">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840</v>
      </c>
      <c r="B61" t="s">
        <v>718</v>
      </c>
      <c r="C61" t="s">
        <v>236</v>
      </c>
      <c r="D61" t="s">
        <v>216</v>
      </c>
    </row>
    <row r="62" spans="1:4">
      <c r="A62" s="273" t="s">
        <v>275</v>
      </c>
      <c r="B62" t="s">
        <v>181</v>
      </c>
      <c r="C62" t="s">
        <v>236</v>
      </c>
      <c r="D62" t="s">
        <v>216</v>
      </c>
    </row>
    <row r="63" spans="1:4">
      <c r="A63" s="273" t="s">
        <v>276</v>
      </c>
      <c r="B63" t="s">
        <v>182</v>
      </c>
      <c r="C63" t="s">
        <v>236</v>
      </c>
      <c r="D63" t="s">
        <v>216</v>
      </c>
    </row>
    <row r="64" spans="1:4">
      <c r="A64" s="273" t="s">
        <v>800</v>
      </c>
      <c r="B64" t="s">
        <v>719</v>
      </c>
      <c r="C64" t="s">
        <v>236</v>
      </c>
      <c r="D64" t="s">
        <v>216</v>
      </c>
    </row>
    <row r="65" spans="1:4">
      <c r="A65" s="273" t="s">
        <v>801</v>
      </c>
      <c r="B65" t="s">
        <v>720</v>
      </c>
      <c r="C65" t="s">
        <v>236</v>
      </c>
      <c r="D65" t="s">
        <v>216</v>
      </c>
    </row>
    <row r="66" spans="1:4">
      <c r="A66" s="275" t="s">
        <v>278</v>
      </c>
      <c r="B66" t="s">
        <v>183</v>
      </c>
      <c r="C66" t="s">
        <v>236</v>
      </c>
      <c r="D66" t="s">
        <v>216</v>
      </c>
    </row>
    <row r="67" spans="1:4">
      <c r="A67" s="273" t="s">
        <v>802</v>
      </c>
      <c r="B67" t="s">
        <v>721</v>
      </c>
      <c r="C67" t="s">
        <v>236</v>
      </c>
      <c r="D67" t="s">
        <v>216</v>
      </c>
    </row>
    <row r="68" spans="1:4">
      <c r="A68" s="273" t="s">
        <v>803</v>
      </c>
      <c r="B68" t="s">
        <v>722</v>
      </c>
      <c r="C68" t="s">
        <v>236</v>
      </c>
      <c r="D68" t="s">
        <v>216</v>
      </c>
    </row>
    <row r="69" spans="1:4">
      <c r="A69" s="279" t="s">
        <v>838</v>
      </c>
      <c r="B69" s="278" t="s">
        <v>804</v>
      </c>
      <c r="C69" t="s">
        <v>236</v>
      </c>
      <c r="D69" t="s">
        <v>216</v>
      </c>
    </row>
    <row r="70" spans="1:4">
      <c r="A70" s="273" t="s">
        <v>805</v>
      </c>
      <c r="B70" t="s">
        <v>723</v>
      </c>
      <c r="C70" t="s">
        <v>236</v>
      </c>
      <c r="D70" t="s">
        <v>216</v>
      </c>
    </row>
    <row r="71" spans="1:4">
      <c r="A71" s="273" t="s">
        <v>274</v>
      </c>
      <c r="B71" t="s">
        <v>180</v>
      </c>
      <c r="C71" t="s">
        <v>236</v>
      </c>
      <c r="D71" t="s">
        <v>216</v>
      </c>
    </row>
    <row r="72" spans="1:4">
      <c r="A72" s="273" t="s">
        <v>806</v>
      </c>
      <c r="B72" t="s">
        <v>724</v>
      </c>
      <c r="C72" t="s">
        <v>236</v>
      </c>
      <c r="D72" t="s">
        <v>216</v>
      </c>
    </row>
    <row r="73" spans="1:4">
      <c r="A73" s="273" t="s">
        <v>807</v>
      </c>
      <c r="B73" t="s">
        <v>725</v>
      </c>
      <c r="C73" t="s">
        <v>236</v>
      </c>
      <c r="D73" t="s">
        <v>216</v>
      </c>
    </row>
    <row r="74" spans="1:4">
      <c r="A74" s="273" t="s">
        <v>808</v>
      </c>
      <c r="B74" t="s">
        <v>726</v>
      </c>
      <c r="C74" t="s">
        <v>236</v>
      </c>
      <c r="D74" t="s">
        <v>216</v>
      </c>
    </row>
    <row r="75" spans="1:4">
      <c r="A75" s="273" t="s">
        <v>279</v>
      </c>
      <c r="B75" t="s">
        <v>184</v>
      </c>
      <c r="C75" t="s">
        <v>236</v>
      </c>
      <c r="D75" t="s">
        <v>216</v>
      </c>
    </row>
    <row r="76" spans="1:4">
      <c r="A76" s="273" t="s">
        <v>809</v>
      </c>
      <c r="B76" t="s">
        <v>727</v>
      </c>
      <c r="C76" t="s">
        <v>236</v>
      </c>
      <c r="D76" t="s">
        <v>216</v>
      </c>
    </row>
    <row r="77" spans="1:4">
      <c r="A77" s="279" t="s">
        <v>839</v>
      </c>
      <c r="B77" s="278" t="s">
        <v>837</v>
      </c>
      <c r="C77" t="s">
        <v>236</v>
      </c>
      <c r="D77" t="s">
        <v>216</v>
      </c>
    </row>
    <row r="78" spans="1:4">
      <c r="A78" s="273" t="s">
        <v>810</v>
      </c>
      <c r="B78" t="s">
        <v>728</v>
      </c>
      <c r="C78" t="s">
        <v>236</v>
      </c>
      <c r="D78" t="s">
        <v>216</v>
      </c>
    </row>
    <row r="79" spans="1:4">
      <c r="A79" s="273" t="s">
        <v>811</v>
      </c>
      <c r="B79" t="s">
        <v>729</v>
      </c>
      <c r="C79" t="s">
        <v>236</v>
      </c>
      <c r="D79" t="s">
        <v>216</v>
      </c>
    </row>
    <row r="80" spans="1:4" ht="28.8">
      <c r="A80" s="273" t="s">
        <v>812</v>
      </c>
      <c r="B80" s="345" t="s">
        <v>730</v>
      </c>
      <c r="C80" t="s">
        <v>236</v>
      </c>
      <c r="D80" t="s">
        <v>216</v>
      </c>
    </row>
    <row r="81" spans="1:4">
      <c r="A81" s="279" t="s">
        <v>372</v>
      </c>
      <c r="B81" s="278" t="s">
        <v>373</v>
      </c>
      <c r="C81" t="s">
        <v>236</v>
      </c>
      <c r="D81" t="s">
        <v>216</v>
      </c>
    </row>
    <row r="82" spans="1:4">
      <c r="A82" s="273" t="s">
        <v>813</v>
      </c>
      <c r="B82" t="s">
        <v>731</v>
      </c>
      <c r="C82" t="s">
        <v>236</v>
      </c>
      <c r="D82" t="s">
        <v>216</v>
      </c>
    </row>
    <row r="83" spans="1:4">
      <c r="A83" s="273" t="s">
        <v>814</v>
      </c>
      <c r="B83" t="s">
        <v>732</v>
      </c>
      <c r="C83" t="s">
        <v>236</v>
      </c>
      <c r="D83" t="s">
        <v>216</v>
      </c>
    </row>
    <row r="84" spans="1:4">
      <c r="A84" s="273"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8" t="s">
        <v>823</v>
      </c>
      <c r="B92" t="s">
        <v>741</v>
      </c>
      <c r="C92" t="s">
        <v>236</v>
      </c>
      <c r="D92" t="s">
        <v>216</v>
      </c>
    </row>
    <row r="93" spans="1:4">
      <c r="A93" t="s">
        <v>824</v>
      </c>
      <c r="B93" t="s">
        <v>742</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
      <c r="A216" s="271" t="s">
        <v>610</v>
      </c>
      <c r="B216" s="271"/>
      <c r="C216" s="271"/>
      <c r="D216" s="271"/>
      <c r="E216" s="271"/>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
      <c r="A235" s="271" t="s">
        <v>847</v>
      </c>
      <c r="B235" s="271"/>
      <c r="C235" s="271"/>
      <c r="D235" s="271"/>
      <c r="E235" s="271"/>
    </row>
    <row r="236" spans="1:5" ht="86.4">
      <c r="A236" t="s">
        <v>850</v>
      </c>
      <c r="B236" t="s">
        <v>848</v>
      </c>
      <c r="C236" t="s">
        <v>247</v>
      </c>
      <c r="D236" t="s">
        <v>225</v>
      </c>
      <c r="E236" s="345" t="s">
        <v>854</v>
      </c>
    </row>
    <row r="237" spans="1:5" ht="86.4">
      <c r="A237" t="s">
        <v>852</v>
      </c>
      <c r="B237" t="s">
        <v>849</v>
      </c>
      <c r="C237" t="s">
        <v>247</v>
      </c>
      <c r="D237" t="s">
        <v>225</v>
      </c>
      <c r="E237" s="345" t="s">
        <v>854</v>
      </c>
    </row>
    <row r="238" spans="1:5" ht="86.4">
      <c r="A238" t="s">
        <v>853</v>
      </c>
      <c r="B238" t="s">
        <v>851</v>
      </c>
      <c r="C238" t="s">
        <v>247</v>
      </c>
      <c r="D238" t="s">
        <v>225</v>
      </c>
      <c r="E238" s="345"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4"/>
  <cols>
    <col min="1" max="1" width="2.6640625" hidden="1" customWidth="1"/>
    <col min="2" max="2" width="2.6640625" customWidth="1"/>
    <col min="3" max="3" width="7.109375" customWidth="1"/>
    <col min="4" max="6" width="35.6640625" customWidth="1"/>
    <col min="7" max="7" width="13.6640625" customWidth="1"/>
    <col min="8" max="9" width="20.6640625" customWidth="1"/>
    <col min="10" max="11" width="20.6640625" hidden="1" customWidth="1"/>
    <col min="12" max="14" width="20.6640625" customWidth="1"/>
    <col min="15" max="15" width="20.6640625" hidden="1" customWidth="1"/>
    <col min="16" max="17" width="20.6640625" customWidth="1"/>
    <col min="18" max="20" width="20.6640625" hidden="1" customWidth="1"/>
    <col min="21" max="21" width="20.6640625" customWidth="1"/>
    <col min="22" max="23" width="20.6640625" hidden="1" customWidth="1"/>
    <col min="24" max="25" width="20.6640625" customWidth="1"/>
    <col min="26" max="26" width="2.6640625" customWidth="1"/>
    <col min="27" max="27" width="2.6640625" hidden="1" customWidth="1"/>
    <col min="28" max="16383" width="3.88671875" hidden="1"/>
    <col min="16384" max="16384" width="4.88671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0" t="s">
        <v>122</v>
      </c>
      <c r="D9" s="521" t="s">
        <v>34</v>
      </c>
      <c r="E9" s="439" t="s">
        <v>121</v>
      </c>
      <c r="F9" s="439" t="s">
        <v>118</v>
      </c>
      <c r="G9" s="439" t="s">
        <v>1</v>
      </c>
      <c r="H9" s="439" t="s">
        <v>368</v>
      </c>
      <c r="I9" s="439" t="s">
        <v>3</v>
      </c>
      <c r="J9" s="439" t="s">
        <v>4</v>
      </c>
      <c r="K9" s="439" t="s">
        <v>5</v>
      </c>
      <c r="L9" s="439" t="s">
        <v>6</v>
      </c>
      <c r="M9" s="439" t="s">
        <v>7</v>
      </c>
      <c r="N9" s="439" t="s">
        <v>8</v>
      </c>
      <c r="O9" s="439"/>
      <c r="P9" s="439"/>
      <c r="Q9" s="439"/>
      <c r="R9" s="439" t="s">
        <v>9</v>
      </c>
      <c r="S9" s="521" t="s">
        <v>447</v>
      </c>
      <c r="T9" s="521" t="s">
        <v>116</v>
      </c>
      <c r="U9" s="439" t="s">
        <v>89</v>
      </c>
      <c r="V9" s="439" t="s">
        <v>12</v>
      </c>
      <c r="W9" s="439"/>
      <c r="X9" s="439" t="s">
        <v>14</v>
      </c>
      <c r="Y9" s="439" t="s">
        <v>441</v>
      </c>
    </row>
    <row r="10" spans="3:30" ht="31.5" customHeight="1">
      <c r="C10" s="541"/>
      <c r="D10" s="456"/>
      <c r="E10" s="439"/>
      <c r="F10" s="439"/>
      <c r="G10" s="439"/>
      <c r="H10" s="439"/>
      <c r="I10" s="439"/>
      <c r="J10" s="439"/>
      <c r="K10" s="439"/>
      <c r="L10" s="439"/>
      <c r="M10" s="439"/>
      <c r="N10" s="439" t="s">
        <v>15</v>
      </c>
      <c r="O10" s="439"/>
      <c r="P10" s="439"/>
      <c r="Q10" s="439" t="s">
        <v>16</v>
      </c>
      <c r="R10" s="439"/>
      <c r="S10" s="456"/>
      <c r="T10" s="456"/>
      <c r="U10" s="439"/>
      <c r="V10" s="439"/>
      <c r="W10" s="439"/>
      <c r="X10" s="439"/>
      <c r="Y10" s="439"/>
    </row>
    <row r="11" spans="3:30" ht="78.75" customHeight="1">
      <c r="C11" s="542"/>
      <c r="D11" s="438"/>
      <c r="E11" s="439"/>
      <c r="F11" s="439"/>
      <c r="G11" s="439"/>
      <c r="H11" s="439"/>
      <c r="I11" s="439"/>
      <c r="J11" s="439"/>
      <c r="K11" s="439"/>
      <c r="L11" s="439"/>
      <c r="M11" s="439"/>
      <c r="N11" s="27" t="s">
        <v>17</v>
      </c>
      <c r="O11" s="27" t="s">
        <v>18</v>
      </c>
      <c r="P11" s="27" t="s">
        <v>19</v>
      </c>
      <c r="Q11" s="439"/>
      <c r="R11" s="439"/>
      <c r="S11" s="438"/>
      <c r="T11" s="438"/>
      <c r="U11" s="439"/>
      <c r="V11" s="27" t="s">
        <v>20</v>
      </c>
      <c r="W11" s="27" t="s">
        <v>21</v>
      </c>
      <c r="X11" s="439"/>
      <c r="Y11" s="439"/>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4"/>
  <cols>
    <col min="1" max="2" width="2.6640625" hidden="1" customWidth="1"/>
    <col min="3" max="3" width="2.6640625" customWidth="1"/>
    <col min="4" max="4" width="7.109375" customWidth="1"/>
    <col min="5" max="5" width="35.6640625" customWidth="1"/>
    <col min="6" max="6" width="13.6640625" customWidth="1"/>
    <col min="7"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4" width="20.6640625" customWidth="1"/>
    <col min="25" max="25" width="2.6640625" customWidth="1"/>
    <col min="26" max="26" width="5.109375" hidden="1" customWidth="1"/>
    <col min="27" max="16383" width="7.5546875" hidden="1"/>
    <col min="16384" max="16384" width="3.88671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 customHeight="1">
      <c r="D9" s="521" t="s">
        <v>119</v>
      </c>
      <c r="E9" s="439" t="s">
        <v>118</v>
      </c>
      <c r="F9" s="439" t="s">
        <v>1</v>
      </c>
      <c r="G9" s="439" t="s">
        <v>368</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14</v>
      </c>
      <c r="X9" s="439" t="s">
        <v>441</v>
      </c>
    </row>
    <row r="10" spans="4:30" ht="31.5" customHeight="1">
      <c r="D10" s="456"/>
      <c r="E10" s="439"/>
      <c r="F10" s="439"/>
      <c r="G10" s="439"/>
      <c r="H10" s="439"/>
      <c r="I10" s="439"/>
      <c r="J10" s="439"/>
      <c r="K10" s="439"/>
      <c r="L10" s="439"/>
      <c r="M10" s="439" t="s">
        <v>15</v>
      </c>
      <c r="N10" s="439"/>
      <c r="O10" s="439"/>
      <c r="P10" s="439" t="s">
        <v>16</v>
      </c>
      <c r="Q10" s="439"/>
      <c r="R10" s="456"/>
      <c r="S10" s="456"/>
      <c r="T10" s="439"/>
      <c r="U10" s="439"/>
      <c r="V10" s="439"/>
      <c r="W10" s="439"/>
      <c r="X10" s="439"/>
    </row>
    <row r="11" spans="4:30" ht="43.2">
      <c r="D11" s="438"/>
      <c r="E11" s="439"/>
      <c r="F11" s="439"/>
      <c r="G11" s="439"/>
      <c r="H11" s="439"/>
      <c r="I11" s="439"/>
      <c r="J11" s="439"/>
      <c r="K11" s="439"/>
      <c r="L11" s="439"/>
      <c r="M11" s="27" t="s">
        <v>17</v>
      </c>
      <c r="N11" s="27" t="s">
        <v>18</v>
      </c>
      <c r="O11" s="27" t="s">
        <v>19</v>
      </c>
      <c r="P11" s="439"/>
      <c r="Q11" s="439"/>
      <c r="R11" s="438"/>
      <c r="S11" s="438"/>
      <c r="T11" s="439"/>
      <c r="U11" s="27" t="s">
        <v>20</v>
      </c>
      <c r="V11" s="27" t="s">
        <v>21</v>
      </c>
      <c r="W11" s="439"/>
      <c r="X11" s="439"/>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4"/>
  <cols>
    <col min="1" max="3" width="2.6640625" hidden="1" customWidth="1"/>
    <col min="4" max="4" width="2.6640625" customWidth="1"/>
    <col min="5" max="5" width="7.109375" customWidth="1"/>
    <col min="6" max="6" width="21" customWidth="1"/>
    <col min="7" max="7" width="22.44140625" customWidth="1"/>
    <col min="8" max="8" width="14.5546875" customWidth="1"/>
    <col min="9" max="9" width="30.109375" style="69" customWidth="1"/>
    <col min="10" max="10" width="2.6640625" customWidth="1"/>
    <col min="11" max="16384" width="9.1093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4" t="s">
        <v>375</v>
      </c>
      <c r="F9" s="445"/>
      <c r="G9" s="445"/>
      <c r="H9" s="445"/>
      <c r="I9" s="446"/>
      <c r="J9" s="17"/>
    </row>
    <row r="10" spans="5:10">
      <c r="E10" s="521" t="s">
        <v>119</v>
      </c>
      <c r="F10" s="521" t="s">
        <v>126</v>
      </c>
      <c r="G10" s="521" t="s">
        <v>127</v>
      </c>
      <c r="H10" s="521" t="s">
        <v>325</v>
      </c>
      <c r="I10" s="521" t="s">
        <v>326</v>
      </c>
      <c r="J10" s="17"/>
    </row>
    <row r="11" spans="5:10">
      <c r="E11" s="543"/>
      <c r="F11" s="456"/>
      <c r="G11" s="456"/>
      <c r="H11" s="456"/>
      <c r="I11" s="456"/>
      <c r="J11" s="17"/>
    </row>
    <row r="12" spans="5:10">
      <c r="E12" s="544"/>
      <c r="F12" s="438"/>
      <c r="G12" s="438"/>
      <c r="H12" s="438"/>
      <c r="I12" s="438"/>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4.4"/>
  <sheetData>
    <row r="1" spans="2:2">
      <c r="B1" s="299"/>
    </row>
    <row r="2" spans="2:2">
      <c r="B2" s="299"/>
    </row>
    <row r="3" spans="2:2">
      <c r="B3" s="299"/>
    </row>
    <row r="4" spans="2:2">
      <c r="B4" s="299"/>
    </row>
    <row r="5" spans="2:2">
      <c r="B5" s="299"/>
    </row>
    <row r="6" spans="2:2">
      <c r="B6" s="299"/>
    </row>
    <row r="7" spans="2:2">
      <c r="B7" s="299"/>
    </row>
    <row r="8" spans="2:2">
      <c r="B8" s="299"/>
    </row>
    <row r="9" spans="2:2">
      <c r="B9" s="299"/>
    </row>
    <row r="10" spans="2:2">
      <c r="B10" s="299"/>
    </row>
    <row r="11" spans="2:2">
      <c r="B11" s="299"/>
    </row>
    <row r="12" spans="2:2">
      <c r="B12" s="299"/>
    </row>
    <row r="13" spans="2:2">
      <c r="B13" s="299"/>
    </row>
    <row r="14" spans="2:2">
      <c r="B14" s="299"/>
    </row>
    <row r="15" spans="2:2">
      <c r="B15" s="299"/>
    </row>
    <row r="16" spans="2:2">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4"/>
  <cols>
    <col min="1" max="2" width="2.6640625" hidden="1" customWidth="1"/>
    <col min="3" max="3" width="2.6640625" customWidth="1"/>
    <col min="4" max="4" width="7.109375" customWidth="1"/>
    <col min="5" max="5" width="35.6640625" style="63" customWidth="1"/>
    <col min="6" max="6" width="35.6640625" customWidth="1"/>
    <col min="7" max="7" width="17.33203125" customWidth="1"/>
    <col min="8" max="8" width="14.5546875" customWidth="1"/>
    <col min="9" max="9" width="2.6640625" customWidth="1"/>
    <col min="10" max="16384" width="9.109375" hidden="1"/>
  </cols>
  <sheetData>
    <row r="1" spans="4:9" hidden="1">
      <c r="I1">
        <v>0</v>
      </c>
    </row>
    <row r="2" spans="4:9" hidden="1"/>
    <row r="3" spans="4:9" hidden="1"/>
    <row r="4" spans="4:9" hidden="1"/>
    <row r="5" spans="4:9" hidden="1"/>
    <row r="9" spans="4:9" ht="30" customHeight="1">
      <c r="D9" s="547" t="s">
        <v>370</v>
      </c>
      <c r="E9" s="548"/>
      <c r="F9" s="548"/>
      <c r="G9" s="548"/>
      <c r="H9" s="549"/>
    </row>
    <row r="10" spans="4:9">
      <c r="D10" s="521" t="s">
        <v>119</v>
      </c>
      <c r="E10" s="521" t="s">
        <v>546</v>
      </c>
      <c r="F10" s="521" t="s">
        <v>128</v>
      </c>
      <c r="G10" s="521" t="s">
        <v>129</v>
      </c>
      <c r="H10" s="521" t="s">
        <v>130</v>
      </c>
    </row>
    <row r="11" spans="4:9">
      <c r="D11" s="545"/>
      <c r="E11" s="545"/>
      <c r="F11" s="456"/>
      <c r="G11" s="456"/>
      <c r="H11" s="456"/>
    </row>
    <row r="12" spans="4:9">
      <c r="D12" s="546"/>
      <c r="E12" s="546"/>
      <c r="F12" s="438"/>
      <c r="G12" s="438"/>
      <c r="H12" s="438"/>
    </row>
    <row r="13" spans="4:9" hidden="1">
      <c r="D13" s="272"/>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4"/>
  <cols>
    <col min="1" max="3" width="2.6640625" hidden="1" customWidth="1"/>
    <col min="4" max="4" width="2.6640625" customWidth="1"/>
    <col min="5" max="5" width="7.109375" style="63" customWidth="1"/>
    <col min="6" max="6" width="33.109375" customWidth="1"/>
    <col min="7" max="7" width="26.33203125" customWidth="1"/>
    <col min="8" max="8" width="14.5546875" customWidth="1"/>
    <col min="9" max="9" width="22.5546875" customWidth="1"/>
    <col min="10" max="10" width="2.6640625" customWidth="1"/>
    <col min="11" max="16383" width="9.109375" hidden="1"/>
    <col min="16384" max="16384" width="3.109375" hidden="1"/>
  </cols>
  <sheetData>
    <row r="1" spans="5:9" hidden="1">
      <c r="I1">
        <v>0</v>
      </c>
    </row>
    <row r="2" spans="5:9" hidden="1"/>
    <row r="3" spans="5:9" hidden="1"/>
    <row r="4" spans="5:9" hidden="1"/>
    <row r="5" spans="5:9" hidden="1"/>
    <row r="9" spans="5:9" ht="30" customHeight="1">
      <c r="E9" s="444" t="s">
        <v>371</v>
      </c>
      <c r="F9" s="445"/>
      <c r="G9" s="445"/>
      <c r="H9" s="445"/>
      <c r="I9" s="83"/>
    </row>
    <row r="10" spans="5:9">
      <c r="E10" s="521" t="s">
        <v>119</v>
      </c>
      <c r="F10" s="521" t="s">
        <v>126</v>
      </c>
      <c r="G10" s="521" t="s">
        <v>127</v>
      </c>
      <c r="H10" s="521" t="s">
        <v>131</v>
      </c>
      <c r="I10" s="550" t="s">
        <v>327</v>
      </c>
    </row>
    <row r="11" spans="5:9">
      <c r="E11" s="545"/>
      <c r="F11" s="456"/>
      <c r="G11" s="456"/>
      <c r="H11" s="456"/>
      <c r="I11" s="551"/>
    </row>
    <row r="12" spans="5:9">
      <c r="E12" s="546"/>
      <c r="F12" s="438"/>
      <c r="G12" s="438"/>
      <c r="H12" s="438"/>
      <c r="I12" s="552"/>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6"/>
  <sheetViews>
    <sheetView showGridLines="0" topLeftCell="D7" zoomScale="85" zoomScaleNormal="85" workbookViewId="0">
      <selection activeCell="F16" sqref="F16"/>
    </sheetView>
  </sheetViews>
  <sheetFormatPr defaultColWidth="0" defaultRowHeight="14.4"/>
  <cols>
    <col min="1" max="1" width="2.44140625" hidden="1" customWidth="1"/>
    <col min="2" max="2" width="2.109375" hidden="1" customWidth="1"/>
    <col min="3" max="3" width="2" hidden="1" customWidth="1"/>
    <col min="4" max="4" width="2.5546875"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6640625" customWidth="1"/>
    <col min="29" max="16383" width="4.88671875" hidden="1"/>
  </cols>
  <sheetData>
    <row r="1" spans="5:45" hidden="1">
      <c r="I1">
        <v>0</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1" t="s">
        <v>119</v>
      </c>
      <c r="F9" s="521" t="s">
        <v>118</v>
      </c>
      <c r="G9" s="521" t="s">
        <v>1</v>
      </c>
      <c r="H9" s="521" t="s">
        <v>3</v>
      </c>
      <c r="I9" s="521" t="s">
        <v>4</v>
      </c>
      <c r="J9" s="521" t="s">
        <v>5</v>
      </c>
      <c r="K9" s="521" t="s">
        <v>6</v>
      </c>
      <c r="L9" s="521" t="s">
        <v>7</v>
      </c>
      <c r="M9" s="442" t="s">
        <v>8</v>
      </c>
      <c r="N9" s="522"/>
      <c r="O9" s="522"/>
      <c r="P9" s="443"/>
      <c r="Q9" s="521" t="s">
        <v>9</v>
      </c>
      <c r="R9" s="521" t="s">
        <v>447</v>
      </c>
      <c r="S9" s="521" t="s">
        <v>116</v>
      </c>
      <c r="T9" s="521" t="s">
        <v>125</v>
      </c>
      <c r="U9" s="509" t="s">
        <v>12</v>
      </c>
      <c r="V9" s="510"/>
      <c r="W9" s="509" t="s">
        <v>13</v>
      </c>
      <c r="X9" s="510"/>
      <c r="Y9" s="521" t="s">
        <v>14</v>
      </c>
      <c r="Z9" s="439" t="s">
        <v>441</v>
      </c>
      <c r="AA9" s="521" t="s">
        <v>459</v>
      </c>
    </row>
    <row r="10" spans="5:45" ht="31.5" customHeight="1">
      <c r="E10" s="456"/>
      <c r="F10" s="515"/>
      <c r="G10" s="456"/>
      <c r="H10" s="456"/>
      <c r="I10" s="456"/>
      <c r="J10" s="456"/>
      <c r="K10" s="456"/>
      <c r="L10" s="456"/>
      <c r="M10" s="442" t="s">
        <v>117</v>
      </c>
      <c r="N10" s="451"/>
      <c r="O10" s="452"/>
      <c r="P10" s="521" t="s">
        <v>16</v>
      </c>
      <c r="Q10" s="456"/>
      <c r="R10" s="456"/>
      <c r="S10" s="456"/>
      <c r="T10" s="456"/>
      <c r="U10" s="440"/>
      <c r="V10" s="441"/>
      <c r="W10" s="440"/>
      <c r="X10" s="441"/>
      <c r="Y10" s="456"/>
      <c r="Z10" s="439"/>
      <c r="AA10" s="456"/>
    </row>
    <row r="11" spans="5:45" ht="78.75" customHeight="1">
      <c r="E11" s="438"/>
      <c r="F11" s="516"/>
      <c r="G11" s="438"/>
      <c r="H11" s="438"/>
      <c r="I11" s="438"/>
      <c r="J11" s="438"/>
      <c r="K11" s="438"/>
      <c r="L11" s="438"/>
      <c r="M11" s="27" t="s">
        <v>123</v>
      </c>
      <c r="N11" s="27" t="s">
        <v>18</v>
      </c>
      <c r="O11" s="27" t="s">
        <v>19</v>
      </c>
      <c r="P11" s="438"/>
      <c r="Q11" s="438"/>
      <c r="R11" s="438"/>
      <c r="S11" s="438"/>
      <c r="T11" s="438"/>
      <c r="U11" s="27" t="s">
        <v>20</v>
      </c>
      <c r="V11" s="27" t="s">
        <v>21</v>
      </c>
      <c r="W11" s="27" t="s">
        <v>20</v>
      </c>
      <c r="X11" s="27" t="s">
        <v>21</v>
      </c>
      <c r="Y11" s="438"/>
      <c r="Z11" s="439"/>
      <c r="AA11" s="438"/>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IF(COUNT(H15:$Y$15000)=0,"",SUM(AC1:AC65532))</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6.5" hidden="1" customHeight="1">
      <c r="E15" s="2"/>
      <c r="F15" s="167"/>
      <c r="G15" s="167"/>
      <c r="H15" s="167"/>
      <c r="I15" s="167"/>
      <c r="J15" s="167"/>
      <c r="K15" s="167"/>
      <c r="L15" s="167"/>
      <c r="M15" s="167"/>
      <c r="N15" s="167"/>
      <c r="O15" s="167"/>
      <c r="P15" s="167"/>
      <c r="Q15" s="167"/>
      <c r="R15" s="167"/>
      <c r="S15" s="167"/>
      <c r="T15" s="167"/>
      <c r="U15" s="167"/>
      <c r="V15" s="167"/>
      <c r="W15" s="167"/>
      <c r="X15" s="167"/>
      <c r="Y15" s="168"/>
    </row>
    <row r="16" spans="5:45" ht="20.100000000000001" customHeight="1">
      <c r="E16" s="105"/>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xr:uid="{00000000-0002-0000-0500-000000000000}">
      <formula1>K13</formula1>
    </dataValidation>
    <dataValidation type="whole" operator="lessThanOrEqual" allowBlank="1" showInputMessage="1" showErrorMessage="1" sqref="U13" xr:uid="{00000000-0002-0000-0500-000001000000}">
      <formula1>H13</formula1>
    </dataValidation>
    <dataValidation type="whole" operator="lessThanOrEqual" allowBlank="1" showInputMessage="1" showErrorMessage="1" sqref="W13" xr:uid="{00000000-0002-0000-0500-000002000000}">
      <formula1>H13</formula1>
    </dataValidation>
    <dataValidation type="whole" operator="greaterThanOrEqual" allowBlank="1" showInputMessage="1" showErrorMessage="1" sqref="Q13:R13 H13:J13 M13:N13" xr:uid="{00000000-0002-0000-0500-000003000000}">
      <formula1>0</formula1>
    </dataValidation>
    <dataValidation type="textLength" operator="equal" allowBlank="1" showInputMessage="1" showErrorMessage="1" prompt="[A-Z][A-Z][A-Z][A-Z][A-Z][0-9][0-9][0-9][0-9][A-Z]_x000a__x000a_In absence of PAN write : ZZZZZ9999Z" sqref="G13" xr:uid="{00000000-0002-0000-0500-000004000000}">
      <formula1>10</formula1>
    </dataValidation>
    <dataValidation type="list" allowBlank="1" showInputMessage="1" showErrorMessage="1" sqref="AA13" xr:uid="{00000000-0002-0000-0500-000005000000}">
      <formula1>$AR$2:$AS$2</formula1>
    </dataValidation>
  </dataValidations>
  <hyperlinks>
    <hyperlink ref="G16" location="'Shareholding Pattern'!F14" display="Total" xr:uid="{00000000-0004-0000-0500-000000000000}"/>
    <hyperlink ref="F16" location="'Shareholding Pattern'!F14" display="Total" xr:uid="{00000000-0004-0000-0500-000001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4.4"/>
  <cols>
    <col min="1" max="3" width="0" hidden="1" customWidth="1"/>
    <col min="4" max="4" width="2.6640625" customWidth="1"/>
    <col min="5" max="5" width="9.109375" customWidth="1"/>
    <col min="6" max="6" width="14" customWidth="1"/>
    <col min="7" max="8" width="15.6640625" customWidth="1"/>
    <col min="9" max="9" width="13" hidden="1" customWidth="1"/>
    <col min="10" max="10" width="20.109375" customWidth="1"/>
    <col min="11" max="11" width="18.109375" customWidth="1"/>
    <col min="12" max="12" width="14" customWidth="1"/>
    <col min="13" max="14" width="15.6640625" customWidth="1"/>
    <col min="15" max="15" width="20.109375" customWidth="1"/>
    <col min="16" max="16" width="18.109375" customWidth="1"/>
    <col min="17" max="18" width="9.109375" customWidth="1"/>
    <col min="19" max="19" width="18.6640625" customWidth="1"/>
    <col min="20" max="20" width="11.5546875" customWidth="1"/>
    <col min="21" max="21" width="10.44140625" customWidth="1"/>
    <col min="22" max="22" width="31" customWidth="1"/>
    <col min="23" max="23" width="9.109375" customWidth="1"/>
    <col min="24" max="27" width="0" hidden="1" customWidth="1"/>
    <col min="28" max="16384" width="9.109375" hidden="1"/>
  </cols>
  <sheetData>
    <row r="1" spans="5:27" hidden="1">
      <c r="I1">
        <v>0</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5" t="s">
        <v>600</v>
      </c>
    </row>
    <row r="4" spans="5:27" ht="15.75" hidden="1" customHeight="1">
      <c r="AA4" s="305" t="s">
        <v>601</v>
      </c>
    </row>
    <row r="5" spans="5:27" ht="13.5" hidden="1" customHeight="1">
      <c r="AA5" s="305" t="s">
        <v>602</v>
      </c>
    </row>
    <row r="6" spans="5:27" ht="17.25" hidden="1" customHeight="1">
      <c r="AA6" s="305" t="s">
        <v>603</v>
      </c>
    </row>
    <row r="7" spans="5:27">
      <c r="F7" s="523"/>
      <c r="G7" s="523"/>
      <c r="H7" s="523"/>
      <c r="I7" s="63"/>
      <c r="AA7" s="305" t="s">
        <v>604</v>
      </c>
    </row>
    <row r="8" spans="5:27">
      <c r="F8" s="524"/>
      <c r="G8" s="524"/>
      <c r="H8" s="524"/>
      <c r="I8" s="63"/>
      <c r="AA8" s="305" t="s">
        <v>605</v>
      </c>
    </row>
    <row r="9" spans="5:27" ht="60" customHeight="1">
      <c r="E9" s="521" t="s">
        <v>114</v>
      </c>
      <c r="F9" s="442" t="s">
        <v>587</v>
      </c>
      <c r="G9" s="522"/>
      <c r="H9" s="522"/>
      <c r="I9" s="522"/>
      <c r="J9" s="522"/>
      <c r="K9" s="443"/>
      <c r="L9" s="442" t="s">
        <v>592</v>
      </c>
      <c r="M9" s="522"/>
      <c r="N9" s="522"/>
      <c r="O9" s="522"/>
      <c r="P9" s="443"/>
      <c r="Q9" s="530" t="s">
        <v>593</v>
      </c>
      <c r="R9" s="530"/>
      <c r="S9" s="530"/>
      <c r="T9" s="530"/>
      <c r="U9" s="530"/>
      <c r="V9" s="439" t="s">
        <v>625</v>
      </c>
      <c r="AA9" s="305" t="s">
        <v>606</v>
      </c>
    </row>
    <row r="10" spans="5:27" ht="14.25" customHeight="1">
      <c r="E10" s="456"/>
      <c r="F10" s="439" t="s">
        <v>588</v>
      </c>
      <c r="G10" s="439" t="s">
        <v>589</v>
      </c>
      <c r="H10" s="526" t="s">
        <v>590</v>
      </c>
      <c r="I10" s="27"/>
      <c r="J10" s="439" t="s">
        <v>591</v>
      </c>
      <c r="K10" s="528" t="s">
        <v>611</v>
      </c>
      <c r="L10" s="439" t="s">
        <v>588</v>
      </c>
      <c r="M10" s="439" t="s">
        <v>589</v>
      </c>
      <c r="N10" s="526" t="s">
        <v>590</v>
      </c>
      <c r="O10" s="439" t="s">
        <v>591</v>
      </c>
      <c r="P10" s="528" t="s">
        <v>611</v>
      </c>
      <c r="Q10" s="439" t="s">
        <v>594</v>
      </c>
      <c r="R10" s="439"/>
      <c r="S10" s="439"/>
      <c r="T10" s="439"/>
      <c r="U10" s="439"/>
      <c r="V10" s="439"/>
      <c r="AA10" s="305" t="s">
        <v>607</v>
      </c>
    </row>
    <row r="11" spans="5:27" ht="47.25" customHeight="1">
      <c r="E11" s="438"/>
      <c r="F11" s="439"/>
      <c r="G11" s="439"/>
      <c r="H11" s="526"/>
      <c r="I11" s="27"/>
      <c r="J11" s="439"/>
      <c r="K11" s="529"/>
      <c r="L11" s="439"/>
      <c r="M11" s="439"/>
      <c r="N11" s="526"/>
      <c r="O11" s="439"/>
      <c r="P11" s="529"/>
      <c r="Q11" s="300" t="s">
        <v>595</v>
      </c>
      <c r="R11" s="300" t="s">
        <v>596</v>
      </c>
      <c r="S11" s="309" t="s">
        <v>627</v>
      </c>
      <c r="T11" s="300" t="s">
        <v>597</v>
      </c>
      <c r="U11" s="300" t="s">
        <v>628</v>
      </c>
      <c r="V11" s="439"/>
      <c r="AA11" s="305" t="s">
        <v>608</v>
      </c>
    </row>
    <row r="12" spans="5:27">
      <c r="E12" s="303"/>
      <c r="F12" s="527" t="s">
        <v>609</v>
      </c>
      <c r="G12" s="527"/>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25"/>
      <c r="G14" s="525"/>
      <c r="H14" s="525"/>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4"/>
  <cols>
    <col min="1" max="1" width="2.6640625" customWidth="1"/>
    <col min="2" max="2" width="4.44140625" hidden="1" customWidth="1"/>
    <col min="3" max="3" width="4" hidden="1" customWidth="1"/>
    <col min="4" max="4" width="2.66406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44140625" customWidth="1"/>
    <col min="29" max="16383" width="1.88671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124</v>
      </c>
      <c r="T9" s="439" t="s">
        <v>89</v>
      </c>
      <c r="U9" s="439" t="s">
        <v>12</v>
      </c>
      <c r="V9" s="439"/>
      <c r="W9" s="439" t="s">
        <v>13</v>
      </c>
      <c r="X9" s="439"/>
      <c r="Y9" s="439" t="s">
        <v>14</v>
      </c>
      <c r="Z9" s="439" t="s">
        <v>441</v>
      </c>
      <c r="AA9" s="521" t="s">
        <v>459</v>
      </c>
    </row>
    <row r="10" spans="5:45"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39"/>
      <c r="Z10" s="439"/>
      <c r="AA10" s="456"/>
    </row>
    <row r="11" spans="5:45"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27" t="s">
        <v>20</v>
      </c>
      <c r="X11" s="27" t="s">
        <v>21</v>
      </c>
      <c r="Y11" s="439"/>
      <c r="Z11" s="439"/>
      <c r="AA11" s="438"/>
    </row>
    <row r="12" spans="5:45" s="244" customFormat="1" ht="19.5" customHeight="1">
      <c r="E12" s="8" t="s">
        <v>72</v>
      </c>
      <c r="F12" s="531" t="s">
        <v>29</v>
      </c>
      <c r="G12" s="532"/>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109375" customWidth="1"/>
    <col min="29" max="16383" width="1.88671875" hidden="1"/>
    <col min="16384" max="16384" width="5.1093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1" t="s">
        <v>119</v>
      </c>
      <c r="F9" s="439" t="s">
        <v>118</v>
      </c>
      <c r="G9" s="439" t="s">
        <v>1</v>
      </c>
      <c r="H9" s="439" t="s">
        <v>3</v>
      </c>
      <c r="I9" s="439" t="s">
        <v>4</v>
      </c>
      <c r="J9" s="439" t="s">
        <v>5</v>
      </c>
      <c r="K9" s="439" t="s">
        <v>6</v>
      </c>
      <c r="L9" s="439" t="s">
        <v>7</v>
      </c>
      <c r="M9" s="439" t="s">
        <v>8</v>
      </c>
      <c r="N9" s="439"/>
      <c r="O9" s="439"/>
      <c r="P9" s="439"/>
      <c r="Q9" s="439" t="s">
        <v>9</v>
      </c>
      <c r="R9" s="521" t="s">
        <v>447</v>
      </c>
      <c r="S9" s="521" t="s">
        <v>116</v>
      </c>
      <c r="T9" s="439" t="s">
        <v>89</v>
      </c>
      <c r="U9" s="439" t="s">
        <v>12</v>
      </c>
      <c r="V9" s="439"/>
      <c r="W9" s="439" t="s">
        <v>13</v>
      </c>
      <c r="X9" s="439"/>
      <c r="Y9" s="439" t="s">
        <v>14</v>
      </c>
      <c r="Z9" s="439" t="s">
        <v>441</v>
      </c>
      <c r="AA9" s="521" t="s">
        <v>459</v>
      </c>
      <c r="AR9" t="s">
        <v>337</v>
      </c>
    </row>
    <row r="10" spans="5:45" ht="31.5" customHeight="1">
      <c r="E10" s="456"/>
      <c r="F10" s="439"/>
      <c r="G10" s="439"/>
      <c r="H10" s="439"/>
      <c r="I10" s="439"/>
      <c r="J10" s="439"/>
      <c r="K10" s="439"/>
      <c r="L10" s="439"/>
      <c r="M10" s="439" t="s">
        <v>15</v>
      </c>
      <c r="N10" s="439"/>
      <c r="O10" s="439"/>
      <c r="P10" s="439" t="s">
        <v>16</v>
      </c>
      <c r="Q10" s="439"/>
      <c r="R10" s="456"/>
      <c r="S10" s="456"/>
      <c r="T10" s="439"/>
      <c r="U10" s="439"/>
      <c r="V10" s="439"/>
      <c r="W10" s="439"/>
      <c r="X10" s="439"/>
      <c r="Y10" s="439"/>
      <c r="Z10" s="439"/>
      <c r="AA10" s="456"/>
      <c r="AR10" t="s">
        <v>338</v>
      </c>
    </row>
    <row r="11" spans="5:45" ht="78.75" customHeight="1">
      <c r="E11" s="438"/>
      <c r="F11" s="439"/>
      <c r="G11" s="439"/>
      <c r="H11" s="439"/>
      <c r="I11" s="439"/>
      <c r="J11" s="439"/>
      <c r="K11" s="439"/>
      <c r="L11" s="439"/>
      <c r="M11" s="27" t="s">
        <v>17</v>
      </c>
      <c r="N11" s="27" t="s">
        <v>18</v>
      </c>
      <c r="O11" s="27" t="s">
        <v>19</v>
      </c>
      <c r="P11" s="439"/>
      <c r="Q11" s="439"/>
      <c r="R11" s="438"/>
      <c r="S11" s="438"/>
      <c r="T11" s="439"/>
      <c r="U11" s="27" t="s">
        <v>20</v>
      </c>
      <c r="V11" s="27" t="s">
        <v>21</v>
      </c>
      <c r="W11" s="27" t="s">
        <v>20</v>
      </c>
      <c r="X11" s="27" t="s">
        <v>21</v>
      </c>
      <c r="Y11" s="439"/>
      <c r="Z11" s="439"/>
      <c r="AA11" s="438"/>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MANOVA DIVINE</cp:lastModifiedBy>
  <cp:lastPrinted>2016-09-08T06:44:45Z</cp:lastPrinted>
  <dcterms:created xsi:type="dcterms:W3CDTF">2015-12-16T12:56:50Z</dcterms:created>
  <dcterms:modified xsi:type="dcterms:W3CDTF">2025-01-08T09:59:30Z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