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showInkAnnotation="0" codeName="ThisWorkbook"/>
  <mc:AlternateContent xmlns:mc="http://schemas.openxmlformats.org/markup-compatibility/2006">
    <mc:Choice Requires="x15">
      <x15ac:absPath xmlns:x15ac="http://schemas.microsoft.com/office/spreadsheetml/2010/11/ac" url="C:\Users\hp\Downloads\SHP\"/>
    </mc:Choice>
  </mc:AlternateContent>
  <xr:revisionPtr revIDLastSave="0" documentId="8_{E2987516-EB72-4627-950D-7E82901E9821}" xr6:coauthVersionLast="47" xr6:coauthVersionMax="47" xr10:uidLastSave="{00000000-0000-0000-0000-000000000000}"/>
  <bookViews>
    <workbookView xWindow="10680" yWindow="1905" windowWidth="37890" windowHeight="19020" tabRatio="887" activeTab="5" xr2:uid="{00000000-000D-0000-FFFF-FFFF00000000}"/>
  </bookViews>
  <sheets>
    <sheet name="Index" sheetId="47" r:id="rId1"/>
    <sheet name="GeneralInfo" sheetId="39" r:id="rId2"/>
    <sheet name="Declaration" sheetId="40" r:id="rId3"/>
    <sheet name="Summary" sheetId="44" r:id="rId4"/>
    <sheet name="Taxonomy" sheetId="45" state="hidden" r:id="rId5"/>
    <sheet name="Shareholding Pattern" sheetId="1" r:id="rId6"/>
    <sheet name="IndHUF" sheetId="2" state="hidden" r:id="rId7"/>
    <sheet name="SBO" sheetId="49" state="hidden" r:id="rId8"/>
    <sheet name="CGAndSG" sheetId="3" state="hidden" r:id="rId9"/>
    <sheet name="Banks" sheetId="4" state="hidden" r:id="rId10"/>
    <sheet name="OtherIND" sheetId="5" state="hidden" r:id="rId11"/>
    <sheet name="Individuals" sheetId="6" state="hidden" r:id="rId12"/>
    <sheet name="Government" sheetId="10" state="hidden" r:id="rId13"/>
    <sheet name="Institutions" sheetId="11" state="hidden" r:id="rId14"/>
    <sheet name="FPIPromoter" sheetId="14" state="hidden" r:id="rId15"/>
    <sheet name="OtherForeign" sheetId="15" state="hidden" r:id="rId16"/>
    <sheet name="MutuaFund" sheetId="16" state="hidden" r:id="rId17"/>
    <sheet name="VentureCap" sheetId="17" state="hidden" r:id="rId18"/>
    <sheet name="AIF" sheetId="18" state="hidden" r:id="rId19"/>
    <sheet name="FVC" sheetId="19" state="hidden" r:id="rId20"/>
    <sheet name="FPI_Insti" sheetId="20" state="hidden" r:id="rId21"/>
    <sheet name="Bank_Insti" sheetId="21" state="hidden" r:id="rId22"/>
    <sheet name="Insurance" sheetId="22" state="hidden" r:id="rId23"/>
    <sheet name="Pension" sheetId="23" state="hidden" r:id="rId24"/>
    <sheet name="Other_Insti" sheetId="24" state="hidden" r:id="rId25"/>
    <sheet name="CG&amp;SG&amp;PI" sheetId="25" state="hidden" r:id="rId26"/>
    <sheet name="Indivisual(aI)" sheetId="26" state="hidden" r:id="rId27"/>
    <sheet name="Indivisual(aII)" sheetId="28" state="hidden" r:id="rId28"/>
    <sheet name="NBFC" sheetId="31" state="hidden" r:id="rId29"/>
    <sheet name="EmpTrust" sheetId="32" state="hidden" r:id="rId30"/>
    <sheet name="OD" sheetId="33" state="hidden" r:id="rId31"/>
    <sheet name="Other_NonInsti" sheetId="34" state="hidden" r:id="rId32"/>
    <sheet name="DRHolder" sheetId="36" state="hidden" r:id="rId33"/>
    <sheet name="EBT" sheetId="38" state="hidden" r:id="rId34"/>
    <sheet name="Unclaimed_Prom" sheetId="41" state="hidden" r:id="rId35"/>
    <sheet name="TextBlock" sheetId="46" state="hidden" r:id="rId36"/>
    <sheet name="PAC_Public" sheetId="42" state="hidden" r:id="rId37"/>
    <sheet name="Unclaimed_Public" sheetId="43" state="hidden" r:id="rId38"/>
  </sheets>
  <definedNames>
    <definedName name="_xlnm._FilterDatabase" localSheetId="4" hidden="1">Taxonomy!$A$83:$E$194</definedName>
    <definedName name="AR">Banks!$AA$7</definedName>
    <definedName name="half">GeneralInfo!$S$4:$S$5</definedName>
    <definedName name="pre">GeneralInfo!$S$1:$S$3</definedName>
    <definedName name="yy">GeneralInfo!$S$1:$S$5</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1" i="34" l="1"/>
  <c r="U21" i="34"/>
  <c r="O21" i="34"/>
  <c r="Q21" i="34" s="1"/>
  <c r="M21" i="34"/>
  <c r="X20" i="34"/>
  <c r="U20" i="34"/>
  <c r="O20" i="34"/>
  <c r="Q20" i="34" s="1"/>
  <c r="M20" i="34"/>
  <c r="X19" i="34"/>
  <c r="U19" i="34"/>
  <c r="O19" i="34"/>
  <c r="Q19" i="34" s="1"/>
  <c r="M19" i="34"/>
  <c r="X18" i="34"/>
  <c r="U18" i="34"/>
  <c r="O18" i="34"/>
  <c r="Q18" i="34" s="1"/>
  <c r="M18" i="34"/>
  <c r="X17" i="34"/>
  <c r="U17" i="34"/>
  <c r="O17" i="34"/>
  <c r="Q17" i="34" s="1"/>
  <c r="M17" i="34"/>
  <c r="X16" i="34"/>
  <c r="U16" i="34"/>
  <c r="O16" i="34"/>
  <c r="Q16" i="34" s="1"/>
  <c r="M16" i="34"/>
  <c r="X15" i="34"/>
  <c r="U15" i="34"/>
  <c r="O15" i="34"/>
  <c r="Q15" i="34" s="1"/>
  <c r="M15" i="34"/>
  <c r="V18" i="28"/>
  <c r="S18" i="28"/>
  <c r="M18" i="28"/>
  <c r="O18" i="28" s="1"/>
  <c r="K18" i="28"/>
  <c r="V17" i="28"/>
  <c r="S17" i="28"/>
  <c r="M17" i="28"/>
  <c r="O17" i="28" s="1"/>
  <c r="K17" i="28"/>
  <c r="V16" i="28"/>
  <c r="S16" i="28"/>
  <c r="M16" i="28"/>
  <c r="O16" i="28" s="1"/>
  <c r="K16" i="28"/>
  <c r="V15" i="28"/>
  <c r="S15" i="28"/>
  <c r="M15" i="28"/>
  <c r="O15" i="28" s="1"/>
  <c r="K15" i="28"/>
  <c r="X15" i="6" l="1"/>
  <c r="V15" i="6"/>
  <c r="S15" i="6"/>
  <c r="M15" i="6"/>
  <c r="O15" i="6" s="1"/>
  <c r="K15" i="6"/>
  <c r="F16" i="39"/>
  <c r="N40" i="1" l="1"/>
  <c r="N38" i="1"/>
  <c r="N37" i="1"/>
  <c r="N36" i="1"/>
  <c r="N35" i="1"/>
  <c r="N34" i="1"/>
  <c r="N33" i="1"/>
  <c r="N32" i="1"/>
  <c r="N30" i="1"/>
  <c r="N31" i="1"/>
  <c r="I3" i="34" l="1"/>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D13" i="34"/>
  <c r="AD13" i="33"/>
  <c r="AD13" i="32"/>
  <c r="AD13" i="31"/>
  <c r="AD13" i="28"/>
  <c r="AD13" i="26"/>
  <c r="AD13" i="25"/>
  <c r="AD13" i="24"/>
  <c r="AD13" i="23"/>
  <c r="AD13" i="22"/>
  <c r="AD13" i="21"/>
  <c r="AD13" i="20"/>
  <c r="AD13" i="18"/>
  <c r="AD13" i="17"/>
  <c r="AD13" i="16"/>
  <c r="AC13" i="10"/>
  <c r="W16" i="21" l="1"/>
  <c r="I23" i="34" l="1"/>
  <c r="K16" i="24"/>
  <c r="I16" i="24"/>
  <c r="I3" i="24"/>
  <c r="J16" i="24" l="1"/>
  <c r="L16" i="24"/>
  <c r="L3" i="24"/>
  <c r="K3" i="24"/>
  <c r="J3" i="24"/>
  <c r="G16" i="38" l="1"/>
  <c r="H16" i="36"/>
  <c r="O39" i="1" l="1"/>
  <c r="AA16" i="15" l="1"/>
  <c r="Y16" i="15"/>
  <c r="W16" i="15"/>
  <c r="T16" i="15"/>
  <c r="P16" i="15"/>
  <c r="L16" i="15"/>
  <c r="K16" i="15"/>
  <c r="I16" i="15"/>
  <c r="AA16" i="5"/>
  <c r="P16" i="5"/>
  <c r="L16" i="5"/>
  <c r="I16" i="5"/>
  <c r="K16" i="5" l="1"/>
  <c r="T16"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6" i="5" l="1"/>
  <c r="Z49" i="1"/>
  <c r="N41" i="1"/>
  <c r="O49" i="1" l="1"/>
  <c r="U16" i="5"/>
  <c r="S16" i="5"/>
  <c r="U16" i="15" l="1"/>
  <c r="S16" i="15"/>
  <c r="W16" i="5"/>
  <c r="M16" i="15"/>
  <c r="Q16" i="15"/>
  <c r="J16" i="15"/>
  <c r="M16" i="5"/>
  <c r="Q16" i="5"/>
  <c r="O16" i="5"/>
  <c r="X16" i="5" l="1"/>
  <c r="X16" i="15"/>
  <c r="Z16" i="15"/>
  <c r="Y16" i="5"/>
  <c r="Z16"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0"/>
  <c r="AC13" i="21"/>
  <c r="AC13" i="31"/>
  <c r="AC13" i="19"/>
  <c r="AC13" i="32"/>
  <c r="AC13" i="23"/>
  <c r="AC13" i="38"/>
  <c r="AC13" i="33"/>
  <c r="AC13" i="24"/>
  <c r="AC13" i="26"/>
  <c r="AC13" i="28"/>
  <c r="AC13" i="25"/>
  <c r="AC13" i="34"/>
  <c r="T13" i="18"/>
  <c r="L13" i="18"/>
  <c r="T13" i="17"/>
  <c r="AC13" i="17" s="1"/>
  <c r="T13" i="16"/>
  <c r="L13" i="16"/>
  <c r="O16" i="11"/>
  <c r="U13" i="5"/>
  <c r="Q13" i="5"/>
  <c r="R13" i="5" s="1"/>
  <c r="M13" i="5"/>
  <c r="S13" i="4"/>
  <c r="O13" i="4"/>
  <c r="P13" i="4" s="1"/>
  <c r="K13" i="4"/>
  <c r="K13" i="2"/>
  <c r="S13" i="3"/>
  <c r="O13" i="3"/>
  <c r="P13" i="3" s="1"/>
  <c r="K13" i="3"/>
  <c r="L13" i="3" s="1"/>
  <c r="T55" i="1"/>
  <c r="T54" i="1"/>
  <c r="P55" i="1"/>
  <c r="P54" i="1"/>
  <c r="U15" i="36"/>
  <c r="T13" i="36"/>
  <c r="Q15" i="36"/>
  <c r="P13" i="36"/>
  <c r="Q13" i="36" s="1"/>
  <c r="M15" i="36"/>
  <c r="O13" i="2"/>
  <c r="P13" i="2" s="1"/>
  <c r="S16" i="25"/>
  <c r="W16" i="25"/>
  <c r="U16" i="25"/>
  <c r="R16" i="25"/>
  <c r="Q16" i="25"/>
  <c r="O16" i="25"/>
  <c r="N16" i="25"/>
  <c r="M16" i="25"/>
  <c r="K16" i="25"/>
  <c r="J16" i="25"/>
  <c r="I16" i="25"/>
  <c r="H16" i="25"/>
  <c r="J23" i="34" l="1"/>
  <c r="L23" i="34"/>
  <c r="K23" i="34"/>
  <c r="J3" i="34"/>
  <c r="V16" i="25"/>
  <c r="AC13" i="11"/>
  <c r="N13" i="5"/>
  <c r="V13" i="5"/>
  <c r="T13" i="3"/>
  <c r="L13" i="2"/>
  <c r="L13" i="4"/>
  <c r="T13" i="4"/>
  <c r="AC13" i="6"/>
  <c r="AC13" i="16"/>
  <c r="AC13" i="14"/>
  <c r="AC13" i="18"/>
  <c r="Z41" i="1"/>
  <c r="K41" i="1"/>
  <c r="J41" i="1"/>
  <c r="I41" i="1"/>
  <c r="H41" i="1"/>
  <c r="M23" i="34" l="1"/>
  <c r="M3" i="34"/>
  <c r="AF13" i="5"/>
  <c r="AC13" i="3"/>
  <c r="AC13" i="4"/>
  <c r="Y17" i="44"/>
  <c r="U17" i="44"/>
  <c r="R17" i="44"/>
  <c r="Q17" i="44"/>
  <c r="N17" i="44"/>
  <c r="M17" i="44"/>
  <c r="Y16" i="44"/>
  <c r="U16" i="44"/>
  <c r="R16" i="44"/>
  <c r="Q16" i="44"/>
  <c r="N16" i="44"/>
  <c r="M16" i="44"/>
  <c r="Z56" i="1" l="1"/>
  <c r="Y15" i="44" s="1"/>
  <c r="V56" i="1"/>
  <c r="U15" i="44" s="1"/>
  <c r="S56" i="1"/>
  <c r="R15" i="44" s="1"/>
  <c r="R56" i="1"/>
  <c r="Q15" i="44" s="1"/>
  <c r="O56" i="1"/>
  <c r="N15" i="44" s="1"/>
  <c r="N56" i="1"/>
  <c r="M15" i="44" s="1"/>
  <c r="L46" i="1"/>
  <c r="W46" i="1" s="1"/>
  <c r="L45" i="1"/>
  <c r="W45" i="1" s="1"/>
  <c r="L43" i="1"/>
  <c r="W43" i="1" s="1"/>
  <c r="L40" i="1"/>
  <c r="L38" i="1"/>
  <c r="W38" i="1" s="1"/>
  <c r="L37" i="1"/>
  <c r="W37" i="1" s="1"/>
  <c r="L36" i="1"/>
  <c r="W36" i="1" s="1"/>
  <c r="L35" i="1"/>
  <c r="W35" i="1" s="1"/>
  <c r="L34" i="1"/>
  <c r="W34" i="1" s="1"/>
  <c r="L33" i="1"/>
  <c r="W33" i="1" s="1"/>
  <c r="L32" i="1"/>
  <c r="W32" i="1" s="1"/>
  <c r="L31" i="1"/>
  <c r="W31" i="1" s="1"/>
  <c r="L30" i="1"/>
  <c r="W30" i="1" s="1"/>
  <c r="T34" i="1"/>
  <c r="S17" i="44"/>
  <c r="O17" i="44"/>
  <c r="R49" i="1"/>
  <c r="S49" i="1"/>
  <c r="V49" i="1"/>
  <c r="T48" i="1"/>
  <c r="T47" i="1"/>
  <c r="T46" i="1"/>
  <c r="P46" i="1"/>
  <c r="T45" i="1"/>
  <c r="P45" i="1"/>
  <c r="T44" i="1"/>
  <c r="T43" i="1"/>
  <c r="P43" i="1"/>
  <c r="V39" i="1"/>
  <c r="T38" i="1"/>
  <c r="T37" i="1"/>
  <c r="T36" i="1"/>
  <c r="T35" i="1"/>
  <c r="T33" i="1"/>
  <c r="T32" i="1"/>
  <c r="T31" i="1"/>
  <c r="T30" i="1"/>
  <c r="P38" i="1"/>
  <c r="P37" i="1"/>
  <c r="P36" i="1"/>
  <c r="P35" i="1"/>
  <c r="P34" i="1"/>
  <c r="P33" i="1"/>
  <c r="P32" i="1"/>
  <c r="P31" i="1"/>
  <c r="P40" i="1" l="1"/>
  <c r="P41" i="1" s="1"/>
  <c r="W40" i="1"/>
  <c r="P47" i="1"/>
  <c r="L44" i="1"/>
  <c r="W44" i="1" s="1"/>
  <c r="H49" i="1"/>
  <c r="L47" i="1"/>
  <c r="W47" i="1" s="1"/>
  <c r="O41" i="1"/>
  <c r="O50" i="1" s="1"/>
  <c r="L41" i="1"/>
  <c r="P56" i="1"/>
  <c r="O16" i="44"/>
  <c r="T56" i="1"/>
  <c r="S15" i="44" s="1"/>
  <c r="S16" i="44"/>
  <c r="T49" i="1"/>
  <c r="T39" i="1"/>
  <c r="G16" i="44" l="1"/>
  <c r="P48" i="1"/>
  <c r="I49" i="1"/>
  <c r="O15" i="44"/>
  <c r="S41" i="1"/>
  <c r="R41" i="1"/>
  <c r="T40" i="1"/>
  <c r="T41" i="1" s="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20" i="28"/>
  <c r="U20" i="28"/>
  <c r="R20" i="28"/>
  <c r="Q20" i="28"/>
  <c r="O20" i="28"/>
  <c r="N20" i="28"/>
  <c r="M20" i="28"/>
  <c r="J20" i="28"/>
  <c r="I20" i="28"/>
  <c r="H20"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7" i="6"/>
  <c r="W17" i="6"/>
  <c r="U17" i="6"/>
  <c r="R17" i="6"/>
  <c r="N17" i="6"/>
  <c r="M17" i="6"/>
  <c r="J17" i="6"/>
  <c r="I17" i="6"/>
  <c r="H17"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7" i="6"/>
  <c r="K17" i="6"/>
  <c r="S16" i="4"/>
  <c r="O16" i="4"/>
  <c r="V16" i="22" l="1"/>
  <c r="V16" i="31"/>
  <c r="V16" i="23"/>
  <c r="V16" i="33"/>
  <c r="V16" i="20"/>
  <c r="V16" i="18"/>
  <c r="N13" i="15"/>
  <c r="V13" i="15"/>
  <c r="X17" i="6"/>
  <c r="V17" i="6"/>
  <c r="J49" i="1"/>
  <c r="K49" i="1"/>
  <c r="L48" i="1"/>
  <c r="W48" i="1" s="1"/>
  <c r="H17" i="44"/>
  <c r="N49" i="1"/>
  <c r="P44" i="1"/>
  <c r="H16" i="44"/>
  <c r="I56" i="1"/>
  <c r="G17" i="44"/>
  <c r="H56" i="1"/>
  <c r="G15" i="44" s="1"/>
  <c r="V41" i="1"/>
  <c r="W41" i="1" s="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7" i="6"/>
  <c r="K16" i="4"/>
  <c r="O16" i="33"/>
  <c r="O16" i="31"/>
  <c r="AF13" i="15" l="1"/>
  <c r="V16" i="10"/>
  <c r="V16" i="3"/>
  <c r="X16" i="4"/>
  <c r="V16" i="4"/>
  <c r="X16" i="3"/>
  <c r="L49" i="1"/>
  <c r="W49" i="1" s="1"/>
  <c r="P49" i="1"/>
  <c r="H15" i="44"/>
  <c r="I16" i="44"/>
  <c r="J56" i="1"/>
  <c r="I15" i="44" s="1"/>
  <c r="I17" i="44"/>
  <c r="Y16" i="2"/>
  <c r="Z14" i="1" s="1"/>
  <c r="W16" i="2"/>
  <c r="U16" i="2"/>
  <c r="R16" i="2"/>
  <c r="S14" i="1" s="1"/>
  <c r="Q16" i="2"/>
  <c r="R14" i="1" s="1"/>
  <c r="J16" i="2"/>
  <c r="K14" i="1" s="1"/>
  <c r="I16" i="2"/>
  <c r="J14" i="1" s="1"/>
  <c r="S16" i="2"/>
  <c r="T14" i="1" s="1"/>
  <c r="K16" i="2"/>
  <c r="L14" i="1" l="1"/>
  <c r="X14" i="1"/>
  <c r="X16" i="2"/>
  <c r="V14" i="1"/>
  <c r="V16" i="2"/>
  <c r="J16" i="44"/>
  <c r="K56" i="1"/>
  <c r="J15" i="44" s="1"/>
  <c r="L54" i="1"/>
  <c r="W54" i="1" s="1"/>
  <c r="V16" i="44" s="1"/>
  <c r="J17" i="44"/>
  <c r="L55" i="1"/>
  <c r="S20" i="28"/>
  <c r="K20" i="28"/>
  <c r="V20" i="28" s="1"/>
  <c r="Y14" i="1" l="1"/>
  <c r="W14" i="1"/>
  <c r="K17" i="44"/>
  <c r="W55" i="1"/>
  <c r="V17" i="44" s="1"/>
  <c r="K16" i="44"/>
  <c r="L56" i="1"/>
  <c r="O16"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56"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Z39" i="1"/>
  <c r="Z50" i="1" s="1"/>
  <c r="S39" i="1"/>
  <c r="S50" i="1" s="1"/>
  <c r="R14" i="44" s="1"/>
  <c r="R39" i="1"/>
  <c r="R50" i="1" s="1"/>
  <c r="K39" i="1"/>
  <c r="K50" i="1" s="1"/>
  <c r="J39" i="1"/>
  <c r="J50" i="1" s="1"/>
  <c r="I39" i="1"/>
  <c r="H39"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I50" i="1"/>
  <c r="H14" i="44" s="1"/>
  <c r="H50" i="1"/>
  <c r="G14" i="44" s="1"/>
  <c r="Q14" i="44"/>
  <c r="T50" i="1"/>
  <c r="S14" i="44" s="1"/>
  <c r="P23" i="1"/>
  <c r="P25" i="1" s="1"/>
  <c r="V23" i="1"/>
  <c r="L23" i="1"/>
  <c r="X23" i="1"/>
  <c r="L39" i="1"/>
  <c r="W39" i="1" s="1"/>
  <c r="J14" i="44"/>
  <c r="Y14" i="44"/>
  <c r="I14" i="44"/>
  <c r="V50" i="1"/>
  <c r="N14" i="44"/>
  <c r="Z25" i="1"/>
  <c r="O25" i="1"/>
  <c r="K25" i="1"/>
  <c r="I25" i="1"/>
  <c r="Z17" i="1"/>
  <c r="X17" i="1"/>
  <c r="T17" i="1"/>
  <c r="S17" i="1"/>
  <c r="P17" i="1"/>
  <c r="O17" i="1"/>
  <c r="L17" i="1"/>
  <c r="K17" i="1"/>
  <c r="J17" i="1"/>
  <c r="I17" i="1"/>
  <c r="L25" i="1" l="1"/>
  <c r="Y17" i="1"/>
  <c r="Y23" i="1"/>
  <c r="W23" i="1"/>
  <c r="X25" i="1"/>
  <c r="U14" i="44"/>
  <c r="L50" i="1"/>
  <c r="W50" i="1" s="1"/>
  <c r="V14" i="44" s="1"/>
  <c r="Z18" i="1"/>
  <c r="Z26" i="1" s="1"/>
  <c r="T18" i="1"/>
  <c r="P18" i="1"/>
  <c r="N16" i="2"/>
  <c r="O14" i="1" s="1"/>
  <c r="M16" i="2"/>
  <c r="N14" i="1" s="1"/>
  <c r="H16" i="2"/>
  <c r="Y25" i="1" l="1"/>
  <c r="I14" i="1"/>
  <c r="I18" i="1" s="1"/>
  <c r="I26" i="1" s="1"/>
  <c r="H13" i="44" s="1"/>
  <c r="K14" i="44"/>
  <c r="P26" i="1"/>
  <c r="T26" i="1"/>
  <c r="S13" i="44" s="1"/>
  <c r="O18" i="1"/>
  <c r="O26" i="1" s="1"/>
  <c r="Z57" i="1"/>
  <c r="Y13" i="44"/>
  <c r="X18" i="1"/>
  <c r="S18" i="1"/>
  <c r="S26" i="1" s="1"/>
  <c r="J18" i="1"/>
  <c r="K18" i="1"/>
  <c r="K26" i="1" s="1"/>
  <c r="J13" i="44" s="1"/>
  <c r="Z58" i="1"/>
  <c r="Y18" i="44" s="1"/>
  <c r="L18" i="1"/>
  <c r="Y18" i="1" l="1"/>
  <c r="O13" i="44"/>
  <c r="T57" i="1"/>
  <c r="X26" i="1"/>
  <c r="L26" i="1"/>
  <c r="T58" i="1"/>
  <c r="S18" i="44" s="1"/>
  <c r="N13" i="44"/>
  <c r="O58" i="1"/>
  <c r="N18" i="44" s="1"/>
  <c r="O57" i="1"/>
  <c r="Q17" i="6"/>
  <c r="R20" i="1" s="1"/>
  <c r="J26" i="1"/>
  <c r="J58" i="1" s="1"/>
  <c r="I18" i="44" s="1"/>
  <c r="S58" i="1"/>
  <c r="R18" i="44" s="1"/>
  <c r="R13" i="44"/>
  <c r="S57" i="1"/>
  <c r="K58" i="1"/>
  <c r="J18" i="44" s="1"/>
  <c r="K57" i="1"/>
  <c r="I57" i="1"/>
  <c r="I58" i="1"/>
  <c r="H18" i="44" s="1"/>
  <c r="Y26" i="1" l="1"/>
  <c r="R24" i="1"/>
  <c r="R25" i="1" s="1"/>
  <c r="R17" i="1"/>
  <c r="R18" i="1" s="1"/>
  <c r="L57" i="1"/>
  <c r="W13" i="44"/>
  <c r="K13" i="44"/>
  <c r="L58" i="1"/>
  <c r="K18" i="44" s="1"/>
  <c r="X58" i="1"/>
  <c r="J57" i="1"/>
  <c r="I13" i="44"/>
  <c r="V19" i="34" l="1"/>
  <c r="L15" i="28"/>
  <c r="L17" i="28"/>
  <c r="N16" i="34"/>
  <c r="N20" i="34"/>
  <c r="N18" i="34"/>
  <c r="N15" i="34"/>
  <c r="V20" i="34"/>
  <c r="V18" i="34"/>
  <c r="V16" i="34"/>
  <c r="T18" i="28"/>
  <c r="T16" i="28"/>
  <c r="L16" i="28"/>
  <c r="L18" i="28"/>
  <c r="N17" i="34"/>
  <c r="N21" i="34"/>
  <c r="N19" i="34"/>
  <c r="V21" i="34"/>
  <c r="V17" i="34"/>
  <c r="V15" i="34"/>
  <c r="T17" i="28"/>
  <c r="T15" i="28"/>
  <c r="T15" i="6"/>
  <c r="L15" i="6"/>
  <c r="M57" i="1"/>
  <c r="U57" i="1"/>
  <c r="L16" i="2"/>
  <c r="T16" i="2"/>
  <c r="N16" i="15"/>
  <c r="V16" i="15"/>
  <c r="U24" i="1"/>
  <c r="M24" i="1"/>
  <c r="L16" i="14"/>
  <c r="T16" i="14"/>
  <c r="M23" i="1"/>
  <c r="U23" i="1"/>
  <c r="L16" i="11"/>
  <c r="T16" i="11"/>
  <c r="M22" i="1"/>
  <c r="U22" i="1"/>
  <c r="L16" i="10"/>
  <c r="T16" i="10"/>
  <c r="M21" i="1"/>
  <c r="U21" i="1"/>
  <c r="L17" i="6"/>
  <c r="T17" i="6"/>
  <c r="U20" i="1"/>
  <c r="M20" i="1"/>
  <c r="M25" i="1"/>
  <c r="U25" i="1"/>
  <c r="V16" i="5"/>
  <c r="N16" i="5"/>
  <c r="M17" i="1"/>
  <c r="U17" i="1"/>
  <c r="T16" i="3"/>
  <c r="L16" i="3"/>
  <c r="M15" i="1"/>
  <c r="U15" i="1"/>
  <c r="U14" i="1"/>
  <c r="M14" i="1"/>
  <c r="M26" i="1"/>
  <c r="T16" i="4"/>
  <c r="L16" i="4"/>
  <c r="M16" i="1"/>
  <c r="U16" i="1"/>
  <c r="U18" i="1"/>
  <c r="M18" i="1"/>
  <c r="U26" i="1"/>
  <c r="Y58" i="1"/>
  <c r="X18" i="44" s="1"/>
  <c r="M58" i="1"/>
  <c r="Q16" i="16"/>
  <c r="R16" i="16"/>
  <c r="T16" i="31"/>
  <c r="M43" i="1"/>
  <c r="R26" i="1"/>
  <c r="R57" i="1" s="1"/>
  <c r="N24" i="1"/>
  <c r="N25" i="1" s="1"/>
  <c r="N17" i="1"/>
  <c r="N18" i="1" s="1"/>
  <c r="W18" i="44"/>
  <c r="L16" i="22"/>
  <c r="T16" i="21"/>
  <c r="L16" i="19"/>
  <c r="T16" i="26"/>
  <c r="T16" i="23"/>
  <c r="T16" i="22"/>
  <c r="L16" i="26"/>
  <c r="L16" i="20"/>
  <c r="L16" i="25"/>
  <c r="T16" i="19"/>
  <c r="T16" i="25"/>
  <c r="T16" i="18"/>
  <c r="L16" i="21"/>
  <c r="L16" i="23"/>
  <c r="T16" i="20"/>
  <c r="T16" i="17"/>
  <c r="L16" i="17"/>
  <c r="L16" i="18"/>
  <c r="T20" i="28"/>
  <c r="L16" i="32"/>
  <c r="T16" i="32"/>
  <c r="L16" i="33"/>
  <c r="L16" i="31"/>
  <c r="T16" i="38"/>
  <c r="L20" i="28"/>
  <c r="T16" i="33"/>
  <c r="L16" i="38"/>
  <c r="L16" i="16"/>
  <c r="X13" i="44"/>
  <c r="U55" i="1"/>
  <c r="T17" i="44" s="1"/>
  <c r="U47" i="1"/>
  <c r="U43" i="1"/>
  <c r="U38" i="1"/>
  <c r="U34" i="1"/>
  <c r="U30" i="1"/>
  <c r="U44" i="1"/>
  <c r="U35" i="1"/>
  <c r="U50" i="1"/>
  <c r="T14" i="44" s="1"/>
  <c r="U46" i="1"/>
  <c r="U41" i="1"/>
  <c r="U37" i="1"/>
  <c r="U33" i="1"/>
  <c r="U39" i="1"/>
  <c r="U49" i="1"/>
  <c r="U45" i="1"/>
  <c r="U40" i="1"/>
  <c r="U36" i="1"/>
  <c r="U32" i="1"/>
  <c r="U48" i="1"/>
  <c r="U31" i="1"/>
  <c r="M49" i="1"/>
  <c r="M45" i="1"/>
  <c r="M40" i="1"/>
  <c r="M36" i="1"/>
  <c r="M32" i="1"/>
  <c r="M41" i="1"/>
  <c r="M48" i="1"/>
  <c r="M44" i="1"/>
  <c r="M39" i="1"/>
  <c r="M35" i="1"/>
  <c r="M31" i="1"/>
  <c r="M37" i="1"/>
  <c r="M55" i="1"/>
  <c r="L17" i="44" s="1"/>
  <c r="M47" i="1"/>
  <c r="M38" i="1"/>
  <c r="M34" i="1"/>
  <c r="M30" i="1"/>
  <c r="M50" i="1"/>
  <c r="L14" i="44" s="1"/>
  <c r="M46" i="1"/>
  <c r="M33" i="1"/>
  <c r="U58" i="1" l="1"/>
  <c r="T18" i="44" s="1"/>
  <c r="L18" i="44"/>
  <c r="Q16" i="24"/>
  <c r="P16" i="24"/>
  <c r="O16" i="24"/>
  <c r="N16" i="24"/>
  <c r="N3" i="24"/>
  <c r="N3" i="34"/>
  <c r="Q23" i="34"/>
  <c r="O23" i="34"/>
  <c r="N23" i="34"/>
  <c r="P23" i="34"/>
  <c r="O3" i="24"/>
  <c r="P3" i="24"/>
  <c r="Q3" i="24"/>
  <c r="O3" i="34"/>
  <c r="Q3" i="34"/>
  <c r="P3" i="34"/>
  <c r="S16" i="16"/>
  <c r="T16" i="16" s="1"/>
  <c r="R58" i="1"/>
  <c r="Q18" i="44" s="1"/>
  <c r="Q13" i="44"/>
  <c r="V24" i="1"/>
  <c r="W24" i="1" s="1"/>
  <c r="V17" i="1"/>
  <c r="W17" i="1" s="1"/>
  <c r="N26" i="1"/>
  <c r="N39" i="1" l="1"/>
  <c r="N50" i="1" s="1"/>
  <c r="M14" i="44" s="1"/>
  <c r="P30" i="1"/>
  <c r="W16" i="16"/>
  <c r="U16" i="16"/>
  <c r="V16" i="16" s="1"/>
  <c r="V25" i="1"/>
  <c r="W25" i="1" s="1"/>
  <c r="M13" i="44"/>
  <c r="V18" i="1"/>
  <c r="W18" i="1" s="1"/>
  <c r="L13" i="44"/>
  <c r="P39" i="1" l="1"/>
  <c r="N57" i="1"/>
  <c r="N58" i="1"/>
  <c r="M18" i="44" s="1"/>
  <c r="V26" i="1"/>
  <c r="W26" i="1" s="1"/>
  <c r="T13" i="44"/>
  <c r="P50" i="1" l="1"/>
  <c r="V13" i="44"/>
  <c r="V58" i="1"/>
  <c r="W58" i="1" s="1"/>
  <c r="V57" i="1"/>
  <c r="W57" i="1" s="1"/>
  <c r="U13" i="44"/>
  <c r="O14" i="44" l="1"/>
  <c r="P57" i="1"/>
  <c r="P58" i="1"/>
  <c r="U18" i="44"/>
  <c r="V18" i="44"/>
  <c r="P15" i="6" l="1"/>
  <c r="AC15" i="6" s="1"/>
  <c r="P15" i="28"/>
  <c r="AC15" i="28" s="1"/>
  <c r="P17" i="28"/>
  <c r="AC17" i="28" s="1"/>
  <c r="R15" i="34"/>
  <c r="AC15" i="34" s="1"/>
  <c r="R19" i="34"/>
  <c r="AC19" i="34" s="1"/>
  <c r="R21" i="34"/>
  <c r="AC21" i="34" s="1"/>
  <c r="R18" i="34"/>
  <c r="AC18" i="34" s="1"/>
  <c r="P16" i="28"/>
  <c r="AC16" i="28" s="1"/>
  <c r="P18" i="28"/>
  <c r="AC18" i="28" s="1"/>
  <c r="R16" i="34"/>
  <c r="AC16" i="34" s="1"/>
  <c r="R20" i="34"/>
  <c r="AC20" i="34" s="1"/>
  <c r="R17" i="34"/>
  <c r="AC17" i="34" s="1"/>
  <c r="Q46" i="1"/>
  <c r="Q47" i="1"/>
  <c r="Q41" i="1"/>
  <c r="Q40" i="1"/>
  <c r="Q32" i="1"/>
  <c r="Q37" i="1"/>
  <c r="P16" i="31"/>
  <c r="P16" i="21"/>
  <c r="P16" i="18"/>
  <c r="P16" i="32"/>
  <c r="P16" i="25"/>
  <c r="P20" i="28"/>
  <c r="P16" i="33"/>
  <c r="P16" i="23"/>
  <c r="P16" i="22"/>
  <c r="P16" i="20"/>
  <c r="P16" i="17"/>
  <c r="P16" i="19"/>
  <c r="Q38" i="1"/>
  <c r="Q55" i="1"/>
  <c r="P17" i="44" s="1"/>
  <c r="P16" i="38"/>
  <c r="P16" i="26"/>
  <c r="Q16" i="36"/>
  <c r="P16" i="16"/>
  <c r="Q36" i="1"/>
  <c r="Q44" i="1"/>
  <c r="Q48" i="1"/>
  <c r="Q49" i="1"/>
  <c r="Q43" i="1"/>
  <c r="Q45" i="1"/>
  <c r="Q35" i="1"/>
  <c r="Q34" i="1"/>
  <c r="Q56" i="1"/>
  <c r="P15" i="44" s="1"/>
  <c r="Q54" i="1"/>
  <c r="P16" i="44" s="1"/>
  <c r="Q57" i="1"/>
  <c r="P16" i="2"/>
  <c r="R16" i="15"/>
  <c r="Q24" i="1" s="1"/>
  <c r="P16" i="14"/>
  <c r="Q23" i="1" s="1"/>
  <c r="P16" i="11"/>
  <c r="Q22" i="1" s="1"/>
  <c r="P16" i="10"/>
  <c r="Q21" i="1" s="1"/>
  <c r="P17" i="6"/>
  <c r="Q20" i="1" s="1"/>
  <c r="Q25" i="1"/>
  <c r="R16" i="5"/>
  <c r="P16" i="3"/>
  <c r="Q15" i="1" s="1"/>
  <c r="P16" i="4"/>
  <c r="Q16" i="1" s="1"/>
  <c r="Q18" i="1"/>
  <c r="Q26" i="1"/>
  <c r="P13" i="44" s="1"/>
  <c r="Q31" i="1"/>
  <c r="Q30" i="1"/>
  <c r="Q50" i="1"/>
  <c r="P14" i="44" s="1"/>
  <c r="Q33" i="1"/>
  <c r="Q39" i="1"/>
  <c r="O18" i="44"/>
  <c r="Q58" i="1"/>
  <c r="P18" i="44" s="1"/>
  <c r="AG13" i="15" l="1"/>
  <c r="H24" i="1" s="1"/>
  <c r="Q17" i="1"/>
  <c r="AD13" i="5"/>
  <c r="AG13" i="5"/>
  <c r="H17" i="1" s="1"/>
  <c r="AD13" i="19"/>
  <c r="U23" i="34"/>
  <c r="T3" i="34"/>
  <c r="S23" i="34"/>
  <c r="U3" i="34"/>
  <c r="T23" i="34"/>
  <c r="S3" i="34"/>
  <c r="W16" i="24"/>
  <c r="X16" i="24" s="1"/>
  <c r="R3" i="24"/>
  <c r="T3" i="24"/>
  <c r="Y3" i="24"/>
  <c r="V16" i="24"/>
  <c r="S16" i="24"/>
  <c r="W3" i="24"/>
  <c r="R16" i="24"/>
  <c r="S3" i="24"/>
  <c r="U3" i="24"/>
  <c r="T16" i="24"/>
  <c r="U16" i="24"/>
  <c r="X3" i="24"/>
  <c r="Y16" i="24"/>
  <c r="V3" i="24"/>
  <c r="X3" i="34"/>
  <c r="Y23" i="34"/>
  <c r="W3" i="34"/>
  <c r="Y3" i="34"/>
  <c r="W23" i="34"/>
  <c r="X23" i="34" s="1"/>
  <c r="V3" i="34"/>
  <c r="R3" i="34"/>
  <c r="V23" i="34"/>
  <c r="R23" i="34"/>
  <c r="AD13" i="14"/>
  <c r="H23" i="1" s="1"/>
  <c r="AD13" i="11"/>
  <c r="H22" i="1" s="1"/>
  <c r="AD13" i="10"/>
  <c r="H21" i="1" s="1"/>
  <c r="AD13" i="6"/>
  <c r="H20" i="1" s="1"/>
  <c r="AD13" i="3"/>
  <c r="AD13" i="2"/>
  <c r="H14" i="1" s="1"/>
  <c r="Q14" i="1"/>
  <c r="AD13" i="4"/>
  <c r="AD1" i="3"/>
  <c r="H25" i="1" l="1"/>
  <c r="H16" i="1"/>
  <c r="H15" i="1"/>
  <c r="H18" i="1" l="1"/>
  <c r="H26" i="1" s="1"/>
  <c r="H58" i="1" s="1"/>
  <c r="G18" i="44" s="1"/>
  <c r="H57" i="1" l="1"/>
  <c r="G13" i="44"/>
</calcChain>
</file>

<file path=xl/sharedStrings.xml><?xml version="1.0" encoding="utf-8"?>
<sst xmlns="http://schemas.openxmlformats.org/spreadsheetml/2006/main" count="3005" uniqueCount="729">
  <si>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</si>
  <si>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</si>
  <si>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</si>
  <si>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</si>
  <si>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</si>
  <si>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</si>
  <si>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</si>
  <si>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</si>
  <si>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</si>
  <si>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</si>
  <si>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</si>
  <si>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</si>
  <si>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</si>
  <si>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</si>
  <si>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</si>
  <si>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</si>
  <si>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</si>
  <si>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</si>
  <si>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</si>
  <si>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</si>
  <si>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</si>
  <si>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</si>
  <si>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</si>
  <si>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</si>
  <si>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</si>
  <si>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</si>
  <si>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</si>
  <si>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</si>
  <si>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</si>
  <si>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</si>
  <si>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</si>
  <si>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</si>
  <si>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</si>
  <si>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</si>
  <si>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</si>
  <si>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</si>
  <si>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</si>
  <si>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</si>
  <si>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</si>
  <si>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</si>
  <si>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</si>
  <si>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</si>
  <si>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</si>
  <si>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</si>
  <si>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</si>
  <si>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</si>
  <si>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</si>
  <si>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</si>
  <si>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</si>
  <si>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</si>
  <si>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Foreign Portfolio Investors</t>
  </si>
  <si>
    <t>(f)</t>
  </si>
  <si>
    <t>(g)</t>
  </si>
  <si>
    <t>Insurance  Companies</t>
  </si>
  <si>
    <t>(h)</t>
  </si>
  <si>
    <t>Provident Funds/ Pension Funds</t>
  </si>
  <si>
    <t>(i)</t>
  </si>
  <si>
    <t>Sub-Total (B)(1)</t>
  </si>
  <si>
    <t>C</t>
  </si>
  <si>
    <t>Table IV - Statement showing shareholding pattern of the Non Promoter- Non Public shareholder</t>
  </si>
  <si>
    <t>( 2 )</t>
  </si>
  <si>
    <t>Central  Government/  State  Government(s)/ President of India</t>
  </si>
  <si>
    <t>Sub-Total (B)(2)</t>
  </si>
  <si>
    <t>( 3 )</t>
  </si>
  <si>
    <t>Non-institutions</t>
  </si>
  <si>
    <t xml:space="preserve">Individuals -  
i.Individual shareholders holding nominal share capital up to Rs. 2 lakhs. </t>
  </si>
  <si>
    <t>Individuals -  
ii. Individual shareholders holding nominal share capital in excess of Rs. 2 lakhs.</t>
  </si>
  <si>
    <t>NBFCs registered with RBI</t>
  </si>
  <si>
    <t>Employee Trusts</t>
  </si>
  <si>
    <t>Overseas Depositories (holding DRs) (balancing figure)</t>
  </si>
  <si>
    <t>Sub-Total (B)(3)</t>
  </si>
  <si>
    <t>Custodian/DR  Holder - Name of DR Holders  (If Available)</t>
  </si>
  <si>
    <t>Employee Benefit Trust (under SEBI (Share based Employee Benefit) Regulations, 2014)</t>
  </si>
  <si>
    <t>Total NonPromoter- Non Public  Shareholding 
(C)= (C)(1)+(C)(2)</t>
  </si>
  <si>
    <t>Total ( A+B+C2 )</t>
  </si>
  <si>
    <t>Total (A+B+C )</t>
  </si>
  <si>
    <t>(a(i))</t>
  </si>
  <si>
    <t>(a(ii))</t>
  </si>
  <si>
    <t>( 1 )</t>
  </si>
  <si>
    <t>A1(a)</t>
  </si>
  <si>
    <t>A1(b)</t>
  </si>
  <si>
    <t>A1(c)</t>
  </si>
  <si>
    <t>A1(d)</t>
  </si>
  <si>
    <t>A2(a)</t>
  </si>
  <si>
    <t>A2(c)</t>
  </si>
  <si>
    <t>A2(d)</t>
  </si>
  <si>
    <t>B1(a)</t>
  </si>
  <si>
    <t>B1(b)</t>
  </si>
  <si>
    <t>B1(c)</t>
  </si>
  <si>
    <t>B1(d)</t>
  </si>
  <si>
    <t>B1(e)</t>
  </si>
  <si>
    <t>B1(g)</t>
  </si>
  <si>
    <t>B1(h)</t>
  </si>
  <si>
    <t>B1(i)</t>
  </si>
  <si>
    <t>B1(f)</t>
  </si>
  <si>
    <t>B2</t>
  </si>
  <si>
    <t>B3(a(i))</t>
  </si>
  <si>
    <t>B3(a(iI))</t>
  </si>
  <si>
    <t>B3(b)</t>
  </si>
  <si>
    <t>B3(c)</t>
  </si>
  <si>
    <t>B3(d)</t>
  </si>
  <si>
    <t>B3(e)</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</si>
  <si>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</si>
  <si>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</si>
  <si>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</si>
  <si>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</si>
  <si>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Total Public Shareholding (B)=(B)(1)+(B)(2)+(B)(3)</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</si>
  <si>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</si>
  <si>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</si>
  <si>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</si>
  <si>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</si>
  <si>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</si>
  <si>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</si>
  <si>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</si>
  <si>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</si>
  <si>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</si>
  <si>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</si>
  <si>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</si>
  <si>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</si>
  <si>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</si>
  <si>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</si>
  <si>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</si>
  <si>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</si>
  <si>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</si>
  <si>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</si>
  <si>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</si>
  <si>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</si>
  <si>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</si>
  <si>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</si>
  <si>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</si>
  <si>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</si>
  <si>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</si>
  <si>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</si>
  <si>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</si>
  <si>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</si>
  <si>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</si>
  <si>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</si>
  <si>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</si>
  <si>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</si>
  <si>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</si>
  <si>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</si>
  <si>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</si>
  <si>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</si>
  <si>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</si>
  <si>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</si>
  <si>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</si>
  <si>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</si>
  <si>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</si>
  <si>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</si>
  <si>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</si>
  <si>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</si>
  <si>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</si>
  <si>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</si>
  <si>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</si>
  <si>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</si>
  <si>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</si>
  <si>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</si>
  <si>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</si>
  <si>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</si>
  <si>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</si>
  <si>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</si>
  <si>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</si>
  <si>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</si>
  <si>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</si>
  <si>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</si>
  <si>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</si>
  <si>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</si>
  <si>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</si>
  <si>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</si>
  <si>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</si>
  <si>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</si>
  <si>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</si>
  <si>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</si>
  <si>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</si>
  <si>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</si>
  <si>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</si>
  <si>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</si>
  <si>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</si>
  <si>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</si>
  <si>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</si>
  <si>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</si>
  <si>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</si>
  <si>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</si>
  <si>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</si>
  <si>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</si>
  <si>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</si>
  <si>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</si>
  <si>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</si>
  <si>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</si>
  <si>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</si>
  <si>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</si>
  <si>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</si>
  <si>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</si>
  <si>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</si>
  <si>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</si>
  <si>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</si>
  <si>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</si>
  <si>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</si>
  <si>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</si>
  <si>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Institutions - Foreign portfolio investor [Member]</t>
  </si>
  <si>
    <t>Financial Institution or Banks [Member]</t>
  </si>
  <si>
    <t>Insurance Companies [Member]</t>
  </si>
  <si>
    <t>Provident Funds or pension funds [Member]</t>
  </si>
  <si>
    <t>Other institutions [Member]</t>
  </si>
  <si>
    <t>Institutions [Member]</t>
  </si>
  <si>
    <t>Central Government or State Government(s) or President of India [Member]</t>
  </si>
  <si>
    <t>Individual shareholders holding nominal share capital up to Rs two lakh [Member]</t>
  </si>
  <si>
    <t>Individual shareholders holding nominal share capital in excess of Rs two lakh [Member]</t>
  </si>
  <si>
    <t>NBFCs registered with RBI [Member]</t>
  </si>
  <si>
    <t>Employee Trusts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</si>
  <si>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</si>
  <si>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</si>
  <si>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</si>
  <si>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</si>
  <si>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</si>
  <si>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</si>
  <si>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</si>
  <si>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</si>
  <si>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</si>
  <si>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</si>
  <si>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AIF</t>
  </si>
  <si>
    <t>CG&amp;SG&amp;PI</t>
  </si>
  <si>
    <t>Indivisual(aI)</t>
  </si>
  <si>
    <t>Indivisual(aII)</t>
  </si>
  <si>
    <t>NBFC</t>
  </si>
  <si>
    <t>OD</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</si>
  <si>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</si>
  <si>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</si>
  <si>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</si>
  <si>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</si>
  <si>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</si>
  <si>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</si>
  <si>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</si>
  <si>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</si>
  <si>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</si>
  <si>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</si>
  <si>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</si>
  <si>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InstitutionsForeignPortfolioInvestorDomain</t>
  </si>
  <si>
    <t>FinancialInstitutionOrBanksDomain</t>
  </si>
  <si>
    <t>InsuranceCompaniesDomain</t>
  </si>
  <si>
    <t>ProvidentFundsOrPensionFundsDomain</t>
  </si>
  <si>
    <t>OtherInstitutionsDomain</t>
  </si>
  <si>
    <t>CentralGovernmentOrStateGovernmentSOrPresidentOfIndiaDomain</t>
  </si>
  <si>
    <t>IndividualShareholdersHoldingNominalShareCapitalUpToRsTwoLakhDomain</t>
  </si>
  <si>
    <t>IndividualShareholdersHoldingNominalShareCapitalInExcessOfRsTwoLakhDomain</t>
  </si>
  <si>
    <t>EmployeeTrustsDomain</t>
  </si>
  <si>
    <t>OverseasDepositoriesDomain</t>
  </si>
  <si>
    <t>OtherNonInstitutionsDomain</t>
  </si>
  <si>
    <t>EmployeeBenefitsTrustsDomain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</si>
  <si>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</si>
  <si>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</si>
  <si>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</si>
  <si>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</si>
  <si>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</si>
  <si>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</si>
  <si>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</si>
  <si>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</si>
  <si>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</si>
  <si>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</si>
  <si>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</si>
  <si>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</si>
  <si>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</si>
  <si>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</si>
  <si>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</si>
  <si>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</si>
  <si>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</si>
  <si>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</si>
  <si>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</si>
  <si>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</si>
  <si>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</si>
  <si>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</si>
  <si>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</si>
  <si>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</si>
  <si>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</si>
  <si>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</si>
  <si>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</si>
  <si>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</si>
  <si>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</si>
  <si>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</si>
  <si>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</si>
  <si>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</si>
  <si>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</si>
  <si>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</si>
  <si>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</si>
  <si>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</si>
  <si>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</si>
  <si>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</si>
  <si>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</si>
  <si>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</si>
  <si>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</si>
  <si>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</si>
  <si>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</si>
  <si>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</si>
  <si>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</si>
  <si>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</si>
  <si>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</si>
  <si>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</si>
  <si>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</si>
  <si>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</si>
  <si>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</si>
  <si>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</si>
  <si>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</si>
  <si>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</si>
  <si>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</si>
  <si>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</si>
  <si>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</si>
  <si>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</si>
  <si>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</si>
  <si>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InstitutionsMember</t>
  </si>
  <si>
    <t>MutualFundsOrUtiMember</t>
  </si>
  <si>
    <t>Mutual funds or UTI [Member]</t>
  </si>
  <si>
    <t>VentureCapitalFundsMember</t>
  </si>
  <si>
    <t>AlternativeInvestmentFundsMember</t>
  </si>
  <si>
    <t>ForeignVentureCapitalInvestorsMember</t>
  </si>
  <si>
    <t>InstitutionsForeignPortfolioInvestorMember</t>
  </si>
  <si>
    <t>FinancialInstitutionOrBanksMember</t>
  </si>
  <si>
    <t>InsuranceCompaniesMember</t>
  </si>
  <si>
    <t>ProvidentFundsOrPensionFundsMember</t>
  </si>
  <si>
    <t>OtherInstitutionsMember</t>
  </si>
  <si>
    <t>CentralGovernmentOrStateGovernmentSOrPresidentOfIndiaMember</t>
  </si>
  <si>
    <t>NonInstitutionsMember</t>
  </si>
  <si>
    <t>IndividualShareholdersHoldingNominalShareCapitalUpToRsTwoLakhMember</t>
  </si>
  <si>
    <t>IndividualShareholdersHoldingNominalShareCapitalInExcessOfRsTwoLakhMember</t>
  </si>
  <si>
    <t>NBFCsRegisteredWithRbiMember</t>
  </si>
  <si>
    <t>EmployeeTrustsMember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</si>
  <si>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</si>
  <si>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</si>
  <si>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</si>
  <si>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</si>
  <si>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</si>
  <si>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</si>
  <si>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</si>
  <si>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</si>
  <si>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</si>
  <si>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</si>
  <si>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</si>
  <si>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</si>
  <si>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</si>
  <si>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</si>
  <si>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</si>
  <si>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</si>
  <si>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</si>
  <si>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</si>
  <si>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</si>
  <si>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EmpTrust</t>
  </si>
  <si>
    <t>Other_NonInsti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</si>
  <si>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</si>
  <si>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</si>
  <si>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</si>
  <si>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</si>
  <si>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</si>
  <si>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</si>
  <si>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</si>
  <si>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</si>
  <si>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</si>
  <si>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</si>
  <si>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</si>
  <si>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</si>
  <si>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</si>
  <si>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</si>
  <si>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DetailsOfSharesHeldByInstitutionsForeignPortfolioInvestorAxis</t>
  </si>
  <si>
    <t>DetailsOfSharesHeldByFinancialInstitutionOrBanksAxis</t>
  </si>
  <si>
    <t>DetailsOfSharesHeldByInsuranceCompaniesAxis</t>
  </si>
  <si>
    <t>DetailsOfSharesHeldByProvidentFundsOrPensionFundsAxis</t>
  </si>
  <si>
    <t>DetailsOfSharesHeldByCentralGovernmentOrStateGovernmentSOrPresidentOfIndiaAxis</t>
  </si>
  <si>
    <t>DetailsOfSharesHeldByIndividualShareholdersHoldingNominalShareCapitalUpToRsTwoLakhAxis</t>
  </si>
  <si>
    <t>DetailsOfSharesHeldByIndividualShareholdersHoldingNominalShareCapitalInExcessOfRsTwoLakhAxis</t>
  </si>
  <si>
    <t>DetailsOfSharesHeldByNBFCsRegisteredWithRbiAxis</t>
  </si>
  <si>
    <t>DetailsOfSharesHeldByEmployeeTrustsAxis</t>
  </si>
  <si>
    <t>DetailsOfSharesHeldByOthersIndianShareholdersAxis</t>
  </si>
  <si>
    <t>CategoryOfOtherIndianShareholders</t>
  </si>
  <si>
    <t>DetailsOfSharesHeldByForeignInstitutionsAxis</t>
  </si>
  <si>
    <t>DetailsOfSharesHeldByOtherForeignShareholdersAxis</t>
  </si>
  <si>
    <t>DetailsOfSharesHeldByMutualFundsOrUtiAxis</t>
  </si>
  <si>
    <t>DetailsOfSharesHeldByOtherInstitutionsAxis</t>
  </si>
  <si>
    <t>CategoryOfOtherInstitutions</t>
  </si>
  <si>
    <t>DetailsOfSharesHeldByOverseasDepositoriesAxis</t>
  </si>
  <si>
    <t>DetailsOfSharesHeldByOtherNonInstitutionsAxis</t>
  </si>
  <si>
    <t>CategoryOfOtherNonInstitutions</t>
  </si>
  <si>
    <t>DetailsOfSharesHeldByCustodianOrDRHolderAxis</t>
  </si>
  <si>
    <t>TypeOfDepositoryReceipts</t>
  </si>
  <si>
    <t>NameOfTheBank</t>
  </si>
  <si>
    <t>DetailsOfSharesHeldByEmployeeBenefitsTrustsAxis</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</si>
  <si>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</si>
  <si>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</si>
  <si>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</si>
  <si>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</si>
  <si>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</si>
  <si>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</si>
  <si>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</si>
  <si>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</si>
  <si>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</si>
  <si>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</si>
  <si>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</si>
  <si>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</si>
  <si>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</si>
  <si>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</si>
  <si>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</si>
  <si>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</si>
  <si>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</si>
  <si>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</si>
  <si>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</si>
  <si>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</si>
  <si>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</si>
  <si>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</si>
  <si>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</si>
  <si>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</si>
  <si>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</si>
  <si>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</si>
  <si>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</si>
  <si>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</si>
  <si>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</si>
  <si>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</si>
  <si>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</si>
  <si>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</si>
  <si>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</si>
  <si>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</si>
  <si>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</si>
  <si>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</si>
  <si>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</si>
  <si>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</si>
  <si>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</si>
  <si>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</si>
  <si>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</si>
  <si>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</si>
  <si>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</si>
  <si>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</si>
  <si>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</si>
  <si>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</si>
  <si>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</si>
  <si>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</si>
  <si>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</si>
  <si>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</si>
  <si>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</si>
  <si>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</si>
  <si>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</si>
  <si>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</si>
  <si>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</si>
  <si>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</si>
  <si>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</si>
  <si>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</si>
  <si>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</si>
  <si>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</si>
  <si>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</si>
  <si>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</si>
  <si>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</si>
  <si>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</si>
  <si>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</si>
  <si>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</si>
  <si>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</si>
  <si>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</si>
  <si>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</si>
  <si>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</si>
  <si>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</si>
  <si>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</si>
  <si>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</si>
  <si>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</si>
  <si>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</si>
  <si>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</si>
  <si>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</si>
  <si>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</si>
  <si>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</si>
  <si>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</si>
  <si>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</si>
  <si>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</si>
  <si>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</si>
  <si>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</si>
  <si>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</si>
  <si>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</si>
  <si>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</si>
  <si>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</si>
  <si>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</si>
  <si>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</si>
  <si>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</si>
  <si>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</si>
  <si>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</si>
  <si>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</si>
  <si>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</si>
  <si>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</si>
  <si>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</si>
  <si>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</si>
  <si>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</si>
  <si>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</si>
  <si>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</si>
  <si>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</si>
  <si>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</si>
  <si>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</si>
  <si>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</si>
  <si>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</si>
  <si>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</si>
  <si>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</si>
  <si>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</si>
  <si>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</si>
  <si>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</si>
  <si>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</si>
  <si>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</si>
  <si>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</si>
  <si>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</si>
  <si>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</si>
  <si>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</si>
  <si>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</si>
  <si>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</si>
  <si>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</si>
  <si>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</si>
  <si>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</si>
  <si>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</si>
  <si>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</si>
  <si>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</si>
  <si>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</si>
  <si>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</si>
  <si>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</si>
  <si>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</si>
  <si>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</si>
  <si>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</si>
  <si>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</si>
  <si>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</si>
  <si>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</si>
  <si>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</si>
  <si>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</si>
  <si>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</si>
  <si>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</si>
  <si>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</si>
  <si>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</si>
  <si>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</si>
  <si>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</si>
  <si>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</si>
  <si>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</si>
  <si>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</si>
  <si>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</si>
  <si>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</si>
  <si>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</si>
  <si>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</si>
  <si>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</si>
  <si>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</si>
  <si>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</si>
  <si>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</si>
  <si>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</si>
  <si>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</si>
  <si>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</si>
  <si>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</si>
  <si>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</si>
  <si>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</si>
  <si>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</si>
  <si>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</si>
  <si>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</si>
  <si>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</si>
  <si>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</si>
  <si>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</si>
  <si>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</si>
  <si>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</si>
  <si>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</si>
  <si>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</si>
  <si>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</si>
  <si>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</si>
  <si>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</si>
  <si>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</si>
  <si>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</si>
  <si>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</si>
  <si>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</si>
  <si>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</si>
  <si>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</si>
  <si>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</si>
  <si>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</si>
  <si>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</si>
  <si>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</si>
  <si>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</si>
  <si>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</si>
  <si>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</si>
  <si>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</si>
  <si>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</si>
  <si>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</si>
  <si>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</si>
  <si>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</si>
  <si>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</si>
  <si>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</si>
  <si>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</si>
  <si>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</si>
  <si>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</si>
  <si>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</si>
  <si>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</si>
  <si>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</si>
  <si>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</si>
  <si>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</si>
  <si>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</si>
  <si>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</si>
  <si>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</si>
  <si>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</si>
  <si>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</si>
  <si>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</si>
  <si>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</si>
  <si>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</si>
  <si>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</si>
  <si>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</si>
  <si>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</si>
  <si>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</si>
  <si>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</si>
  <si>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</si>
  <si>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</si>
  <si>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</si>
  <si>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</si>
  <si>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</si>
  <si>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</si>
  <si>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</si>
  <si>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</si>
  <si>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</si>
  <si>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</si>
  <si>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</si>
  <si>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</si>
  <si>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</si>
  <si>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</si>
  <si>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</si>
  <si>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</si>
  <si>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</si>
  <si>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</si>
  <si>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</si>
  <si>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</si>
  <si>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</si>
  <si>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</si>
  <si>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</si>
  <si>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</si>
  <si>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</si>
  <si>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</si>
  <si>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</si>
  <si>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</si>
  <si>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</si>
  <si>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</si>
  <si>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</si>
  <si>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</si>
  <si>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</si>
  <si>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</si>
  <si>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</si>
  <si>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</si>
  <si>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</si>
  <si>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</si>
  <si>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</si>
  <si>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</si>
  <si>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</si>
  <si>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</si>
  <si>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</si>
  <si>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</si>
  <si>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</si>
  <si>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</si>
  <si>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</si>
  <si>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</si>
  <si>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</si>
  <si>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</si>
  <si>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083111112104105101032065104109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111102032083111112104105101032065104109101100032097115032111110032051048116104032083101112116101109098101114044032050048049056032105115032097115032117110100101114058010010049046032078097109101032111102032115104097114101104111108100101114115058032040105041032083111112104105101032065104109101100032040105105041032070097114097104032066097114117097059032078111046032111102032115104097114101115058032049053044052055049044048048048032115104097114101115010050046032078097109101032111102032115104097114101104111108100101114115058032040105041032083111112104105101032065104109101100032040105105041032077111110105115104097032065104109101100059032078111046032111102032115104097114101115058032049053044052055049044048048048032115104097114101115010051046032078097109101032111102032115104097114101104111108100101114115058032040105041032083111112104105101032065104109101100032040105105041032083097114097032065104109101100059032078111046032111102032115104097114101115058032049049044051050050044050053048032115104097114101115010052046032078097109101032111102032115104097114101104111108100101114115058032040105041032083111112104105101032065104109101100032040105105041032070097114097104032066097114117097032040105105105041032077111110105115104097032065104109101100059032078111046032111102032115104097114101115058032051044055049055044055053048032115104097114101115</t>
  </si>
  <si>
    <t>082117109097110097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2117109097110097032072097109105101100059032078111046032111102032115104097114101115058032053044052055050044048048048032115104097114101115010050046032078097109101032111102032115104097114101104111108100101114115058032040105041032082117109097110097032072097109105101100032040105105041032083104105114105110032072097109105101100059032078111046032111102032115104097114101115058032052044052049052044053048048</t>
  </si>
  <si>
    <t>083097109105110097032086097122105114097108108105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83097109105110097032086097122105114097108108105059032078111046032111102032115104097114101115058032049051044053051049044048048048032115104097114101115010050046032078097109101032111102032115104097114101104111108100101114058032040105041032083097109105110097032086097122105114097108108105032040105105041032083104105114105110032072097109105101100059032078111046032111102032115104097114101115058032052044051055056044053048048032115104097114101115</t>
  </si>
  <si>
    <t>075097109105108032072097109105101100032104111108100115032115104097114101115032105110032109111114101032116104097110032111110101032100101109097116032097099099111117110116046032065115032112101114032083069066073032067105114099117108097114032110111046032067073082047067070068047067077068047049051047050048049053032100097116101100032051048032078111118101109098101114032050048049053044032115104097114101104111108100105110103032111102032112114111109111116101114032097110100032112114111109111116101114032103114111117112032105115032116111032098101032099111110115111108105100097116101100032111110032116104101032098097115105115032111102032080065078032040102105114115116032104111108100101114032105110032099097115101032111102032106111105110116032115104097114101104111108100105110103041046032073110032066083069032088066082076032102105108105105110103032115121115116101109044032105102032116104101032115104097114101104111108100105110103032105115032099108117098098101100032116104101110032105116032114101115117108116115032105110032116104101032100105102102101114101110099101032105110032116104101032110117109098101114032111102032115104097114101104111108100101114115032097115032112101114032097099116117097108032115104097114101104111108100105110103032112097116116101114110032097115032097103097105110115116032116104101032110117109098101114032111102032115104097114101104111108100101114115032103101110101114097116101100032098121032066083069032088066082076032102105108105110103032115121115116101109046032072101110099101044032115104097114101104111108100105110103032104097115032098101101110032115104111119110032115101112097114097116101108121032105110032066083069032088066082076032102105108105110103032115121115116101109046032084104101032098114101097107045117112032100101116097105108115032111102032115104097114101104111108100105110103032097115032111110032051048116104032083101112116101109098101114044032050048049056032105115032097115032117110100101114058010010049046032078097109101032111102032115104097114101104111108100101114058032075097109105108032072097109105101100059032078111046032111102032115104097114101115058032054044051053052044048048048032115104097114101115010050046032078097109101032111102032115104097114101104111108100101114115058032040105041032075097109105108032072097109105101100032040105105041032083104105114105110032072097109105101100059032078111046032111102032115104097114101115058032052044052057053044053048048032115104097114101115010051046032078097109101032111102032115104097114101104111108100101114115058032040105041032075097109105108032072097109105101100032040105105041032082117109097110097032072097109105101100032040105105105041032083097109105110097032086097122105114097108108105059032078111046032111102032115104097114101115058032057048044048048048032115104097114101115</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</si>
  <si>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</si>
  <si>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</si>
  <si>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</si>
  <si>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</si>
  <si>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</si>
  <si>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</si>
  <si>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</si>
  <si>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</si>
  <si>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</si>
  <si>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</si>
  <si>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</si>
  <si>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</si>
  <si>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</si>
  <si>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</si>
  <si>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</si>
  <si>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</si>
  <si>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</si>
  <si>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</si>
  <si>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</si>
  <si>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</si>
  <si>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</si>
  <si>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</si>
  <si>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</si>
  <si>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</si>
  <si>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</si>
  <si>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</si>
  <si>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</si>
  <si>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</si>
  <si>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</si>
  <si>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</si>
  <si>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</si>
  <si>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</si>
  <si>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</si>
  <si>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</si>
  <si>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</si>
  <si>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</si>
  <si>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</si>
  <si>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</si>
  <si>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</si>
  <si>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</si>
  <si>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</si>
  <si>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</si>
  <si>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</si>
  <si>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</si>
  <si>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</si>
  <si>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</si>
  <si>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</si>
  <si>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</si>
  <si>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</si>
  <si>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</si>
  <si>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</si>
  <si>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</si>
  <si>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</si>
  <si>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</si>
  <si>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</si>
  <si>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</si>
  <si>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</si>
  <si>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</si>
  <si>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</si>
  <si>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</si>
  <si>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532386</t>
  </si>
  <si>
    <t>CALSOFT</t>
  </si>
  <si>
    <t>NOTLISTED</t>
  </si>
  <si>
    <t>INE526B01014</t>
  </si>
  <si>
    <t>CALIFORNIA SOFTWARE COMPANY LIMITED</t>
  </si>
  <si>
    <t>31-12-2021</t>
  </si>
  <si>
    <t>VASUDEVAN M</t>
  </si>
  <si>
    <t>ABGPV5992D</t>
  </si>
  <si>
    <t>VIJAYAKUMAR</t>
  </si>
  <si>
    <t>AETPV1720K</t>
  </si>
  <si>
    <t>KAMAL GADALAY</t>
  </si>
  <si>
    <t>AEDPG4892B</t>
  </si>
  <si>
    <t>VINAYAK GOPALKRISHNA KUDVA</t>
  </si>
  <si>
    <t>AFSPK7359B</t>
  </si>
  <si>
    <t>NANDINI J NATHANI</t>
  </si>
  <si>
    <t>AHDPN4553D</t>
  </si>
  <si>
    <t>CHEMOIL ADVANCED MANAGEMENT SERVICES PVT LTD</t>
  </si>
  <si>
    <t>AABCC1469P</t>
  </si>
  <si>
    <t>MARGIN TRADING ACCOUNT-CORPORATE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</si>
</sst>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Red]0"/>
    <numFmt numFmtId="166" formatCode="0.00;[Red]0.00"/>
    <numFmt numFmtId="167" formatCode="#,##0.00;[Red]#,##0.00"/>
  </numFmts>
  <fonts count="40">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sz val="11"/>
      <color rgb="FF000000"/>
      <name val="Calibri"/>
      <family val="2"/>
    </font>
  </fonts>
  <fills count="20">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s>
  <cellStyleXfs count="6">
    <xf numFmtId="0" fontId="0" fillId="0" borderId="0"/>
    <xf numFmtId="0" fontId="2" fillId="0" borderId="0" applyNumberFormat="0" applyFill="0" applyBorder="0" applyAlignment="0" applyProtection="0"/>
    <xf numFmtId="164"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492">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5" fontId="0" fillId="0" borderId="4" xfId="0" applyNumberFormat="1" applyBorder="1" applyAlignment="1" applyProtection="1">
      <alignment horizontal="right"/>
      <protection locked="0"/>
    </xf>
    <xf numFmtId="166"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6"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5" fontId="0" fillId="9" borderId="4" xfId="0" applyNumberFormat="1" applyFill="1" applyBorder="1" applyAlignment="1">
      <alignment horizontal="right"/>
    </xf>
    <xf numFmtId="165" fontId="0" fillId="8" borderId="4" xfId="0" applyNumberFormat="1" applyFill="1" applyBorder="1" applyAlignment="1" applyProtection="1">
      <alignment horizontal="right"/>
      <protection locked="0"/>
    </xf>
    <xf numFmtId="165" fontId="0" fillId="5" borderId="4" xfId="0" applyNumberFormat="1" applyFill="1" applyBorder="1" applyAlignment="1">
      <alignment horizontal="right"/>
    </xf>
    <xf numFmtId="0" fontId="0" fillId="7" borderId="12" xfId="0" applyFill="1" applyBorder="1"/>
    <xf numFmtId="0" fontId="0" fillId="7" borderId="13" xfId="0" applyFill="1" applyBorder="1"/>
    <xf numFmtId="166"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5" fontId="0" fillId="5" borderId="4" xfId="0" applyNumberFormat="1" applyFill="1" applyBorder="1" applyProtection="1">
      <protection hidden="1"/>
    </xf>
    <xf numFmtId="167" fontId="0" fillId="5" borderId="4" xfId="0" applyNumberFormat="1" applyFill="1" applyBorder="1" applyProtection="1">
      <protection hidden="1"/>
    </xf>
    <xf numFmtId="165"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6"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6" fontId="0" fillId="2" borderId="4" xfId="0" applyNumberFormat="1" applyFill="1" applyBorder="1" applyAlignment="1">
      <alignment horizontal="right"/>
    </xf>
    <xf numFmtId="0" fontId="1" fillId="6" borderId="23" xfId="0" applyFont="1" applyFill="1" applyBorder="1" applyAlignment="1">
      <alignment wrapText="1"/>
    </xf>
    <xf numFmtId="165" fontId="0" fillId="8" borderId="20" xfId="0" applyNumberFormat="1" applyFill="1" applyBorder="1" applyAlignment="1" applyProtection="1">
      <alignment horizontal="right"/>
      <protection locked="0"/>
    </xf>
    <xf numFmtId="165" fontId="0" fillId="11" borderId="20" xfId="0" applyNumberFormat="1" applyFill="1" applyBorder="1" applyProtection="1">
      <protection hidden="1"/>
    </xf>
    <xf numFmtId="166" fontId="0" fillId="11" borderId="20" xfId="0" applyNumberFormat="1" applyFill="1" applyBorder="1" applyProtection="1">
      <protection hidden="1"/>
    </xf>
    <xf numFmtId="165" fontId="0" fillId="11" borderId="21" xfId="0" applyNumberFormat="1" applyFill="1" applyBorder="1" applyProtection="1">
      <protection hidden="1"/>
    </xf>
    <xf numFmtId="166" fontId="0" fillId="11" borderId="21" xfId="0" applyNumberFormat="1" applyFill="1" applyBorder="1" applyProtection="1">
      <protection hidden="1"/>
    </xf>
    <xf numFmtId="166" fontId="0" fillId="9" borderId="4" xfId="0" applyNumberFormat="1" applyFill="1" applyBorder="1" applyProtection="1">
      <protection hidden="1"/>
    </xf>
    <xf numFmtId="166" fontId="0" fillId="11" borderId="4" xfId="0" applyNumberFormat="1" applyFill="1" applyBorder="1" applyProtection="1">
      <protection hidden="1"/>
    </xf>
    <xf numFmtId="166"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164" fontId="0" fillId="0" borderId="4" xfId="2" applyFont="1" applyBorder="1" applyProtection="1">
      <protection locked="0"/>
    </xf>
    <xf numFmtId="0" fontId="0" fillId="6" borderId="20" xfId="0" applyFill="1" applyBorder="1"/>
    <xf numFmtId="166"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6"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164"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6" fontId="0" fillId="9" borderId="4" xfId="0" applyNumberFormat="1" applyFill="1" applyBorder="1"/>
    <xf numFmtId="49" fontId="1" fillId="0" borderId="5" xfId="0" applyNumberFormat="1" applyFont="1" applyBorder="1" applyAlignment="1">
      <alignment horizontal="center" vertical="center"/>
    </xf>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0" fillId="6" borderId="21" xfId="0" applyFill="1" applyBorder="1"/>
    <xf numFmtId="0" fontId="1" fillId="6" borderId="30" xfId="0" applyFont="1" applyFill="1" applyBorder="1" applyAlignment="1">
      <alignment wrapText="1"/>
    </xf>
    <xf numFmtId="0" fontId="2" fillId="2" borderId="11" xfId="1" applyFill="1" applyBorder="1" applyAlignment="1">
      <alignment horizontal="right"/>
    </xf>
    <xf numFmtId="166" fontId="0" fillId="11" borderId="20" xfId="2" applyNumberFormat="1" applyFont="1" applyFill="1" applyBorder="1" applyProtection="1">
      <protection hidden="1"/>
    </xf>
    <xf numFmtId="166" fontId="0" fillId="11" borderId="22" xfId="2" applyNumberFormat="1" applyFont="1" applyFill="1" applyBorder="1" applyProtection="1">
      <protection hidden="1"/>
    </xf>
    <xf numFmtId="166" fontId="0" fillId="9" borderId="4" xfId="2" applyNumberFormat="1" applyFont="1" applyFill="1" applyBorder="1" applyProtection="1">
      <protection hidden="1"/>
    </xf>
    <xf numFmtId="166" fontId="0" fillId="9" borderId="4" xfId="2" applyNumberFormat="1" applyFont="1" applyFill="1" applyBorder="1"/>
    <xf numFmtId="166" fontId="0" fillId="9" borderId="4" xfId="2" applyNumberFormat="1" applyFont="1" applyFill="1" applyBorder="1" applyAlignment="1"/>
    <xf numFmtId="166" fontId="0" fillId="12" borderId="20" xfId="2" applyNumberFormat="1" applyFont="1" applyFill="1" applyBorder="1" applyAlignment="1" applyProtection="1">
      <alignment horizontal="right"/>
      <protection hidden="1"/>
    </xf>
    <xf numFmtId="166" fontId="0" fillId="9" borderId="20" xfId="2" applyNumberFormat="1" applyFont="1" applyFill="1" applyBorder="1" applyAlignment="1">
      <alignment horizontal="right"/>
    </xf>
    <xf numFmtId="166" fontId="0" fillId="11" borderId="20" xfId="2" applyNumberFormat="1" applyFont="1" applyFill="1" applyBorder="1" applyAlignment="1" applyProtection="1">
      <alignment horizontal="right"/>
      <protection hidden="1"/>
    </xf>
    <xf numFmtId="166" fontId="0" fillId="9" borderId="4" xfId="2" applyNumberFormat="1" applyFont="1" applyFill="1" applyBorder="1" applyAlignment="1" applyProtection="1">
      <alignment horizontal="right"/>
      <protection hidden="1"/>
    </xf>
    <xf numFmtId="166" fontId="0" fillId="11" borderId="20" xfId="2" applyNumberFormat="1" applyFont="1" applyFill="1" applyBorder="1" applyAlignment="1" applyProtection="1">
      <alignment horizontal="right" vertical="center"/>
      <protection hidden="1"/>
    </xf>
    <xf numFmtId="166" fontId="0" fillId="5" borderId="4" xfId="2" applyNumberFormat="1" applyFont="1" applyFill="1" applyBorder="1" applyProtection="1">
      <protection hidden="1"/>
    </xf>
    <xf numFmtId="166" fontId="0" fillId="11" borderId="4" xfId="2" applyNumberFormat="1" applyFont="1" applyFill="1" applyBorder="1" applyAlignment="1" applyProtection="1">
      <alignment horizontal="right" vertical="center"/>
      <protection hidden="1"/>
    </xf>
    <xf numFmtId="166" fontId="0" fillId="11" borderId="22" xfId="2" applyNumberFormat="1" applyFont="1" applyFill="1" applyBorder="1" applyAlignment="1" applyProtection="1">
      <alignment horizontal="right" vertical="center"/>
      <protection hidden="1"/>
    </xf>
    <xf numFmtId="166" fontId="0" fillId="11" borderId="20"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protection hidden="1"/>
    </xf>
    <xf numFmtId="166" fontId="0" fillId="11" borderId="4" xfId="0" applyNumberFormat="1" applyFill="1" applyBorder="1" applyAlignment="1" applyProtection="1">
      <alignment horizontal="right" vertical="center"/>
      <protection hidden="1"/>
    </xf>
    <xf numFmtId="166"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6"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6"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5"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6" fontId="0" fillId="11" borderId="21" xfId="2" applyNumberFormat="1" applyFont="1" applyFill="1" applyBorder="1" applyProtection="1">
      <protection hidden="1"/>
    </xf>
    <xf numFmtId="165" fontId="0" fillId="11" borderId="20" xfId="0" applyNumberFormat="1" applyFill="1" applyBorder="1" applyAlignment="1" applyProtection="1">
      <alignment horizontal="right" vertical="center"/>
      <protection hidden="1"/>
    </xf>
    <xf numFmtId="166" fontId="0" fillId="11" borderId="20" xfId="2" applyNumberFormat="1" applyFont="1" applyFill="1" applyBorder="1"/>
    <xf numFmtId="166" fontId="0" fillId="11" borderId="20" xfId="0" applyNumberFormat="1" applyFill="1" applyBorder="1"/>
    <xf numFmtId="1" fontId="0" fillId="11" borderId="21" xfId="0" applyNumberFormat="1" applyFill="1" applyBorder="1" applyAlignment="1" applyProtection="1">
      <alignment horizontal="right" vertical="center"/>
      <protection hidden="1"/>
    </xf>
    <xf numFmtId="166" fontId="0" fillId="11" borderId="21" xfId="2" applyNumberFormat="1" applyFont="1" applyFill="1" applyBorder="1" applyAlignment="1" applyProtection="1">
      <alignment horizontal="right" vertical="center"/>
      <protection hidden="1"/>
    </xf>
    <xf numFmtId="166" fontId="0" fillId="11" borderId="21" xfId="0" applyNumberFormat="1" applyFill="1" applyBorder="1"/>
    <xf numFmtId="1" fontId="0" fillId="11" borderId="5" xfId="0" applyNumberFormat="1" applyFill="1" applyBorder="1" applyAlignment="1" applyProtection="1">
      <alignment horizontal="right"/>
      <protection hidden="1"/>
    </xf>
    <xf numFmtId="166" fontId="0" fillId="11" borderId="5" xfId="2" applyNumberFormat="1" applyFont="1" applyFill="1" applyBorder="1" applyAlignment="1"/>
    <xf numFmtId="0" fontId="0" fillId="11" borderId="5" xfId="0" applyFill="1" applyBorder="1" applyAlignment="1" applyProtection="1">
      <alignment horizontal="right" vertical="center"/>
      <protection hidden="1"/>
    </xf>
    <xf numFmtId="166" fontId="0" fillId="11" borderId="5" xfId="0" applyNumberFormat="1" applyFill="1" applyBorder="1"/>
    <xf numFmtId="1" fontId="0" fillId="11" borderId="20" xfId="0" applyNumberFormat="1" applyFill="1" applyBorder="1" applyAlignment="1" applyProtection="1">
      <alignment horizontal="right"/>
      <protection hidden="1"/>
    </xf>
    <xf numFmtId="166" fontId="0" fillId="11" borderId="20" xfId="2" applyNumberFormat="1" applyFont="1" applyFill="1" applyBorder="1" applyAlignment="1"/>
    <xf numFmtId="0" fontId="0" fillId="11" borderId="20" xfId="0" applyFill="1" applyBorder="1" applyAlignment="1" applyProtection="1">
      <alignment horizontal="right"/>
      <protection hidden="1"/>
    </xf>
    <xf numFmtId="1" fontId="0" fillId="11" borderId="21" xfId="0" applyNumberFormat="1" applyFill="1" applyBorder="1" applyAlignment="1" applyProtection="1">
      <alignment horizontal="right"/>
      <protection hidden="1"/>
    </xf>
    <xf numFmtId="166" fontId="0" fillId="11" borderId="21" xfId="2" applyNumberFormat="1" applyFont="1" applyFill="1" applyBorder="1" applyAlignment="1"/>
    <xf numFmtId="166" fontId="0" fillId="11" borderId="21" xfId="2" applyNumberFormat="1" applyFont="1" applyFill="1" applyBorder="1" applyAlignment="1" applyProtection="1">
      <alignment horizontal="right"/>
      <protection hidden="1"/>
    </xf>
    <xf numFmtId="166" fontId="0" fillId="11" borderId="21" xfId="0" applyNumberFormat="1" applyFill="1" applyBorder="1" applyAlignment="1" applyProtection="1">
      <alignment horizontal="right"/>
      <protection hidden="1"/>
    </xf>
    <xf numFmtId="166" fontId="0" fillId="11" borderId="20" xfId="2" applyNumberFormat="1" applyFont="1" applyFill="1" applyBorder="1" applyAlignment="1">
      <alignment horizontal="right"/>
    </xf>
    <xf numFmtId="166" fontId="0" fillId="5" borderId="4" xfId="0" applyNumberFormat="1" applyFill="1" applyBorder="1" applyAlignment="1" applyProtection="1">
      <alignment horizontal="right"/>
      <protection hidden="1"/>
    </xf>
    <xf numFmtId="166" fontId="0" fillId="9"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5" fontId="0" fillId="5" borderId="4" xfId="0" applyNumberFormat="1" applyFill="1" applyBorder="1" applyAlignment="1" applyProtection="1">
      <alignment horizontal="right"/>
      <protection hidden="1"/>
    </xf>
    <xf numFmtId="0" fontId="2" fillId="0" borderId="25" xfId="1" applyBorder="1" applyAlignment="1">
      <alignment vertical="center"/>
    </xf>
    <xf numFmtId="0" fontId="2" fillId="3" borderId="13" xfId="1" applyFill="1" applyBorder="1" applyAlignment="1">
      <alignment horizontal="left" vertical="center" wrapText="1" indent="1"/>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wrapText="1"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166" fontId="0" fillId="11" borderId="21" xfId="2" applyNumberFormat="1" applyFont="1" applyFill="1" applyBorder="1"/>
    <xf numFmtId="0" fontId="0" fillId="0" borderId="4" xfId="0" applyBorder="1" applyAlignment="1" applyProtection="1">
      <alignment wrapText="1"/>
      <protection locked="0"/>
    </xf>
    <xf numFmtId="0" fontId="2" fillId="0" borderId="13" xfId="1" applyBorder="1" applyAlignment="1">
      <alignment horizontal="right" vertical="center"/>
    </xf>
    <xf numFmtId="166"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5" fontId="0" fillId="0" borderId="4" xfId="0" applyNumberFormat="1" applyBorder="1" applyAlignment="1" applyProtection="1">
      <alignment horizontal="right"/>
      <protection hidden="1"/>
    </xf>
    <xf numFmtId="165" fontId="0" fillId="0" borderId="4" xfId="0" applyNumberFormat="1" applyBorder="1" applyAlignment="1">
      <alignment horizontal="right"/>
    </xf>
    <xf numFmtId="166" fontId="0" fillId="6" borderId="4" xfId="0" applyNumberFormat="1" applyFill="1" applyBorder="1" applyAlignment="1" applyProtection="1">
      <alignment horizontal="right"/>
      <protection locked="0"/>
    </xf>
    <xf numFmtId="165"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5" fontId="0" fillId="0" borderId="4" xfId="0" applyNumberFormat="1" applyBorder="1" applyAlignment="1">
      <alignment horizontal="center" vertical="center"/>
    </xf>
    <xf numFmtId="165" fontId="0" fillId="6" borderId="4" xfId="0" applyNumberFormat="1" applyFill="1" applyBorder="1" applyAlignment="1">
      <alignment horizontal="center" vertical="center"/>
    </xf>
    <xf numFmtId="165" fontId="0" fillId="8" borderId="4" xfId="0" applyNumberFormat="1" applyFill="1" applyBorder="1" applyAlignment="1">
      <alignment horizontal="center" vertical="center"/>
    </xf>
    <xf numFmtId="166" fontId="0" fillId="11" borderId="4" xfId="0" applyNumberFormat="1" applyFill="1" applyBorder="1" applyAlignment="1">
      <alignment horizontal="right"/>
    </xf>
    <xf numFmtId="166"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6" fontId="0" fillId="9" borderId="20" xfId="2" applyNumberFormat="1" applyFont="1" applyFill="1" applyBorder="1" applyAlignment="1" applyProtection="1">
      <alignment horizontal="right"/>
      <protection hidden="1"/>
    </xf>
    <xf numFmtId="164" fontId="0" fillId="9" borderId="20" xfId="2" applyFont="1" applyFill="1" applyBorder="1" applyAlignment="1" applyProtection="1">
      <alignment horizontal="right"/>
      <protection hidden="1"/>
    </xf>
    <xf numFmtId="165"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164" fontId="0" fillId="12" borderId="1" xfId="2" applyFont="1" applyFill="1" applyBorder="1" applyAlignment="1" applyProtection="1">
      <alignment horizontal="right"/>
      <protection hidden="1"/>
    </xf>
    <xf numFmtId="164" fontId="0" fillId="12" borderId="8" xfId="2" applyFont="1" applyFill="1" applyBorder="1" applyAlignment="1" applyProtection="1">
      <alignment horizontal="right"/>
      <protection hidden="1"/>
    </xf>
    <xf numFmtId="164" fontId="0" fillId="12" borderId="2" xfId="2" applyFont="1" applyFill="1" applyBorder="1" applyAlignment="1" applyProtection="1">
      <alignment horizontal="right"/>
      <protection hidden="1"/>
    </xf>
    <xf numFmtId="164" fontId="0" fillId="12" borderId="3" xfId="2" applyFont="1" applyFill="1" applyBorder="1" applyAlignment="1" applyProtection="1">
      <alignment horizontal="right"/>
      <protection hidden="1"/>
    </xf>
    <xf numFmtId="164" fontId="0" fillId="12" borderId="6" xfId="2" applyFont="1" applyFill="1" applyBorder="1" applyAlignment="1" applyProtection="1">
      <alignment horizontal="right"/>
      <protection hidden="1"/>
    </xf>
    <xf numFmtId="164" fontId="0" fillId="12" borderId="7" xfId="2" applyFont="1" applyFill="1" applyBorder="1" applyAlignment="1" applyProtection="1">
      <alignment horizontal="right"/>
      <protection hidden="1"/>
    </xf>
    <xf numFmtId="164" fontId="0" fillId="12" borderId="9" xfId="2" applyFont="1" applyFill="1" applyBorder="1" applyAlignment="1" applyProtection="1">
      <alignment horizontal="right"/>
      <protection hidden="1"/>
    </xf>
    <xf numFmtId="164" fontId="0" fillId="12" borderId="10" xfId="2" applyFont="1" applyFill="1" applyBorder="1" applyAlignment="1" applyProtection="1">
      <alignment horizontal="right"/>
      <protection hidden="1"/>
    </xf>
    <xf numFmtId="165"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12" borderId="11" xfId="0" applyFill="1" applyBorder="1"/>
    <xf numFmtId="0" fontId="0" fillId="12" borderId="13" xfId="0" applyFill="1" applyBorder="1"/>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5" fontId="0" fillId="0" borderId="4" xfId="0" applyNumberFormat="1" applyBorder="1" applyAlignment="1" applyProtection="1">
      <alignment horizontal="center" vertical="center"/>
      <protection locked="0"/>
    </xf>
    <xf numFmtId="165" fontId="0" fillId="8" borderId="4" xfId="0" applyNumberFormat="1" applyFill="1" applyBorder="1" applyAlignment="1" applyProtection="1">
      <alignment horizontal="center" vertical="center"/>
      <protection locked="0"/>
    </xf>
    <xf numFmtId="165"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66" fontId="0" fillId="11" borderId="5" xfId="0" applyNumberFormat="1" applyFill="1" applyBorder="1" applyAlignment="1" applyProtection="1">
      <alignment horizontal="right"/>
      <protection hidden="1"/>
    </xf>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5" xfId="0" applyNumberFormat="1" applyFill="1" applyBorder="1" applyAlignment="1" applyProtection="1">
      <alignment horizontal="right" vertical="center"/>
      <protection hidden="1"/>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3" fillId="7" borderId="1" xfId="0" applyNumberFormat="1" applyFont="1" applyFill="1" applyBorder="1" applyAlignment="1">
      <alignment horizontal="center"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1" fillId="3" borderId="22" xfId="0" applyNumberFormat="1" applyFont="1" applyFill="1" applyBorder="1" applyAlignment="1">
      <alignment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1" borderId="47" xfId="0" applyFill="1" applyBorder="1" applyAlignment="1">
      <alignment horizontal="center" vertical="center"/>
    </xf>
    <xf numFmtId="0" fontId="0" fillId="11" borderId="48" xfId="0" applyFill="1" applyBorder="1" applyAlignment="1">
      <alignment horizontal="center" vertical="center"/>
    </xf>
    <xf numFmtId="165" fontId="0" fillId="11" borderId="4" xfId="0" applyNumberFormat="1" applyFill="1" applyBorder="1" applyAlignment="1">
      <alignment horizontal="right"/>
    </xf>
    <xf numFmtId="0" fontId="0" fillId="8" borderId="4" xfId="0" applyFill="1" applyBorder="1" applyProtection="1">
      <protection locked="0"/>
    </xf>
    <xf numFmtId="0" fontId="0" fillId="8" borderId="4" xfId="0" applyFill="1" applyBorder="1" applyAlignment="1" applyProtection="1">
      <alignment horizontal="right"/>
      <protection locked="0"/>
    </xf>
    <xf numFmtId="0" fontId="0" fillId="8" borderId="4" xfId="0" applyFill="1" applyBorder="1" applyAlignment="1" applyProtection="1">
      <alignment horizontal="left"/>
      <protection locked="0"/>
    </xf>
    <xf numFmtId="0" fontId="0" fillId="13" borderId="4" xfId="0" applyFill="1" applyBorder="1" applyAlignment="1">
      <alignment horizontal="right"/>
    </xf>
    <xf numFmtId="165" fontId="0" fillId="13" borderId="4" xfId="0" applyNumberFormat="1" applyFill="1" applyBorder="1" applyAlignment="1">
      <alignment horizontal="right"/>
    </xf>
    <xf numFmtId="165" fontId="0" fillId="11" borderId="4" xfId="0" applyNumberFormat="1" applyFill="1" applyBorder="1" applyAlignment="1" applyProtection="1">
      <alignment horizontal="right"/>
      <protection hidden="1"/>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4" xfId="0" applyFill="1" applyBorder="1" applyAlignment="1">
      <alignment horizontal="center" vertical="center" wrapText="1"/>
    </xf>
    <xf numFmtId="0" fontId="0" fillId="4" borderId="1" xfId="0" applyFill="1" applyBorder="1" applyAlignment="1">
      <alignment horizontal="center" vertical="center" wrapText="1"/>
    </xf>
    <xf numFmtId="0" fontId="0" fillId="4" borderId="5" xfId="0" applyFill="1" applyBorder="1" applyAlignment="1">
      <alignment horizontal="center" vertical="center" wrapText="1"/>
    </xf>
    <xf numFmtId="0" fontId="0" fillId="4" borderId="8" xfId="0" applyFill="1" applyBorder="1" applyAlignment="1">
      <alignment horizontal="center"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13" xfId="0" applyFont="1" applyFill="1" applyBorder="1" applyAlignment="1">
      <alignment horizontal="left"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1" fontId="0" fillId="4" borderId="4" xfId="0" applyNumberFormat="1" applyFill="1" applyBorder="1" applyAlignment="1">
      <alignment horizontal="center" vertical="center" wrapText="1"/>
    </xf>
    <xf numFmtId="0" fontId="3" fillId="7" borderId="1" xfId="0" applyFont="1" applyFill="1" applyBorder="1" applyAlignment="1">
      <alignment horizontal="left" vertical="center" wrapText="1" indent="2"/>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1" fillId="3" borderId="21" xfId="0" applyFont="1" applyFill="1" applyBorder="1" applyAlignment="1">
      <alignment horizontal="left" vertical="center"/>
    </xf>
    <xf numFmtId="0" fontId="0" fillId="0" borderId="20" xfId="0" applyBorder="1" applyAlignment="1">
      <alignment horizontal="left"/>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2" fontId="0" fillId="4" borderId="4" xfId="0" applyNumberFormat="1" applyFill="1" applyBorder="1" applyAlignment="1">
      <alignment horizontal="center" vertical="center" wrapText="1"/>
    </xf>
    <xf numFmtId="0" fontId="1" fillId="4" borderId="20" xfId="0" applyFont="1" applyFill="1" applyBorder="1" applyAlignment="1">
      <alignment horizontal="right"/>
    </xf>
    <xf numFmtId="0" fontId="3" fillId="7" borderId="23" xfId="0" applyFont="1" applyFill="1" applyBorder="1" applyAlignment="1">
      <alignment horizontal="left" vertical="center" wrapText="1"/>
    </xf>
    <xf numFmtId="0" fontId="3" fillId="7" borderId="24"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1" fillId="4" borderId="20" xfId="0" applyFont="1" applyFill="1" applyBorder="1" applyAlignment="1">
      <alignment horizontal="right"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0" defaultTableStyle="TableStyleMedium2" defaultPivotStyle="PivotStyleLight16"/>
  <colors>
    <mruColors>
      <color rgb="FF92CDE1"/>
      <color rgb="FFD8D8D8"/>
      <color rgb="FFDDEBF7"/>
      <color rgb="FF5B9BD5"/>
      <color rgb="FFF2F2F2"/>
      <color rgb="FF92CDDC"/>
      <color rgb="FFB685DB"/>
      <color rgb="FFD8BEEC"/>
      <color rgb="FFF3F3F3"/>
      <color rgb="FFDEEB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A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A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A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A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66675</xdr:colOff>
          <xdr:row>14</xdr:row>
          <xdr:rowOff>66675</xdr:rowOff>
        </xdr:from>
        <xdr:to>
          <xdr:col>25</xdr:col>
          <xdr:colOff>1323975</xdr:colOff>
          <xdr:row>14</xdr:row>
          <xdr:rowOff>266700</xdr:rowOff>
        </xdr:to>
        <xdr:sp macro="" textlink="">
          <xdr:nvSpPr>
            <xdr:cNvPr id="11265" name="Button 1" hidden="1">
              <a:extLst>
                <a:ext uri="{63B3BB69-23CF-44E3-9099-C40C66FF867C}">
                  <a14:compatExt spid="_x0000_s11265"/>
                </a:ext>
                <a:ext uri="{FF2B5EF4-FFF2-40B4-BE49-F238E27FC236}">
                  <a16:creationId xmlns:a16="http://schemas.microsoft.com/office/drawing/2014/main" id="{00000000-0008-0000-0B00-0000012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E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F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2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2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2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2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3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3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3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3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1800225</xdr:colOff>
      <xdr:row>3</xdr:row>
      <xdr:rowOff>114299</xdr:rowOff>
    </xdr:from>
    <xdr:to>
      <xdr:col>4</xdr:col>
      <xdr:colOff>2762250</xdr:colOff>
      <xdr:row>3</xdr:row>
      <xdr:rowOff>352424</xdr:rowOff>
    </xdr:to>
    <xdr:sp macro="[0]!PickInputFile" textlink="">
      <xdr:nvSpPr>
        <xdr:cNvPr id="4" name="Rounded Rectangle 3">
          <a:extLst>
            <a:ext uri="{FF2B5EF4-FFF2-40B4-BE49-F238E27FC236}">
              <a16:creationId xmlns:a16="http://schemas.microsoft.com/office/drawing/2014/main" id="{00000000-0008-0000-0100-000004000000}"/>
            </a:ext>
          </a:extLst>
        </xdr:cNvPr>
        <xdr:cNvSpPr/>
      </xdr:nvSpPr>
      <xdr:spPr>
        <a:xfrm>
          <a:off x="1990725" y="114299"/>
          <a:ext cx="962025" cy="238125"/>
        </a:xfrm>
        <a:prstGeom prst="roundRect">
          <a:avLst/>
        </a:prstGeom>
        <a:solidFill>
          <a:schemeClr val="accent1"/>
        </a:solidFill>
        <a:effectLst>
          <a:outerShdw sx="1000" sy="1000" algn="ctr" rotWithShape="0">
            <a:srgbClr val="000000"/>
          </a:outerShdw>
        </a:effectLst>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GB" sz="1100" b="1"/>
            <a:t>Import</a:t>
          </a:r>
          <a:r>
            <a:rPr lang="en-GB" sz="1100" b="1" baseline="0"/>
            <a:t> XML</a:t>
          </a:r>
          <a:endParaRPr lang="en-GB" sz="1100" b="1"/>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18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18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1B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1B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1B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1B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1247775</xdr:colOff>
          <xdr:row>14</xdr:row>
          <xdr:rowOff>257175</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1B00-00000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1247775</xdr:colOff>
          <xdr:row>15</xdr:row>
          <xdr:rowOff>257175</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1B00-00000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16</xdr:row>
          <xdr:rowOff>57150</xdr:rowOff>
        </xdr:from>
        <xdr:to>
          <xdr:col>23</xdr:col>
          <xdr:colOff>1247775</xdr:colOff>
          <xdr:row>16</xdr:row>
          <xdr:rowOff>257175</xdr:rowOff>
        </xdr:to>
        <xdr:sp macro="" textlink="">
          <xdr:nvSpPr>
            <xdr:cNvPr id="12291" name="Button 3" hidden="1">
              <a:extLst>
                <a:ext uri="{63B3BB69-23CF-44E3-9099-C40C66FF867C}">
                  <a14:compatExt spid="_x0000_s12291"/>
                </a:ext>
                <a:ext uri="{FF2B5EF4-FFF2-40B4-BE49-F238E27FC236}">
                  <a16:creationId xmlns:a16="http://schemas.microsoft.com/office/drawing/2014/main" id="{00000000-0008-0000-1B00-00000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17</xdr:row>
          <xdr:rowOff>57150</xdr:rowOff>
        </xdr:from>
        <xdr:to>
          <xdr:col>23</xdr:col>
          <xdr:colOff>1247775</xdr:colOff>
          <xdr:row>17</xdr:row>
          <xdr:rowOff>257175</xdr:rowOff>
        </xdr:to>
        <xdr:sp macro="" textlink="">
          <xdr:nvSpPr>
            <xdr:cNvPr id="12292" name="Button 4" hidden="1">
              <a:extLst>
                <a:ext uri="{63B3BB69-23CF-44E3-9099-C40C66FF867C}">
                  <a14:compatExt spid="_x0000_s12292"/>
                </a:ext>
                <a:ext uri="{FF2B5EF4-FFF2-40B4-BE49-F238E27FC236}">
                  <a16:creationId xmlns:a16="http://schemas.microsoft.com/office/drawing/2014/main" id="{00000000-0008-0000-1B00-00000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1F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1314450</xdr:colOff>
          <xdr:row>14</xdr:row>
          <xdr:rowOff>257175</xdr:rowOff>
        </xdr:to>
        <xdr:sp macro="" textlink="">
          <xdr:nvSpPr>
            <xdr:cNvPr id="13313" name="Button 1" hidden="1">
              <a:extLst>
                <a:ext uri="{63B3BB69-23CF-44E3-9099-C40C66FF867C}">
                  <a14:compatExt spid="_x0000_s13313"/>
                </a:ext>
                <a:ext uri="{FF2B5EF4-FFF2-40B4-BE49-F238E27FC236}">
                  <a16:creationId xmlns:a16="http://schemas.microsoft.com/office/drawing/2014/main" id="{00000000-0008-0000-1F00-000001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1314450</xdr:colOff>
          <xdr:row>15</xdr:row>
          <xdr:rowOff>257175</xdr:rowOff>
        </xdr:to>
        <xdr:sp macro="" textlink="">
          <xdr:nvSpPr>
            <xdr:cNvPr id="13314" name="Button 2" hidden="1">
              <a:extLst>
                <a:ext uri="{63B3BB69-23CF-44E3-9099-C40C66FF867C}">
                  <a14:compatExt spid="_x0000_s13314"/>
                </a:ext>
                <a:ext uri="{FF2B5EF4-FFF2-40B4-BE49-F238E27FC236}">
                  <a16:creationId xmlns:a16="http://schemas.microsoft.com/office/drawing/2014/main" id="{00000000-0008-0000-1F00-000002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1314450</xdr:colOff>
          <xdr:row>16</xdr:row>
          <xdr:rowOff>257175</xdr:rowOff>
        </xdr:to>
        <xdr:sp macro="" textlink="">
          <xdr:nvSpPr>
            <xdr:cNvPr id="13315" name="Button 3" hidden="1">
              <a:extLst>
                <a:ext uri="{63B3BB69-23CF-44E3-9099-C40C66FF867C}">
                  <a14:compatExt spid="_x0000_s13315"/>
                </a:ext>
                <a:ext uri="{FF2B5EF4-FFF2-40B4-BE49-F238E27FC236}">
                  <a16:creationId xmlns:a16="http://schemas.microsoft.com/office/drawing/2014/main" id="{00000000-0008-0000-1F00-000003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17</xdr:row>
          <xdr:rowOff>57150</xdr:rowOff>
        </xdr:from>
        <xdr:to>
          <xdr:col>25</xdr:col>
          <xdr:colOff>1314450</xdr:colOff>
          <xdr:row>17</xdr:row>
          <xdr:rowOff>257175</xdr:rowOff>
        </xdr:to>
        <xdr:sp macro="" textlink="">
          <xdr:nvSpPr>
            <xdr:cNvPr id="13316" name="Button 4" hidden="1">
              <a:extLst>
                <a:ext uri="{63B3BB69-23CF-44E3-9099-C40C66FF867C}">
                  <a14:compatExt spid="_x0000_s13316"/>
                </a:ext>
                <a:ext uri="{FF2B5EF4-FFF2-40B4-BE49-F238E27FC236}">
                  <a16:creationId xmlns:a16="http://schemas.microsoft.com/office/drawing/2014/main" id="{00000000-0008-0000-1F00-000004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18</xdr:row>
          <xdr:rowOff>57150</xdr:rowOff>
        </xdr:from>
        <xdr:to>
          <xdr:col>25</xdr:col>
          <xdr:colOff>1314450</xdr:colOff>
          <xdr:row>18</xdr:row>
          <xdr:rowOff>257175</xdr:rowOff>
        </xdr:to>
        <xdr:sp macro="" textlink="">
          <xdr:nvSpPr>
            <xdr:cNvPr id="13317" name="Button 5" hidden="1">
              <a:extLst>
                <a:ext uri="{63B3BB69-23CF-44E3-9099-C40C66FF867C}">
                  <a14:compatExt spid="_x0000_s13317"/>
                </a:ext>
                <a:ext uri="{FF2B5EF4-FFF2-40B4-BE49-F238E27FC236}">
                  <a16:creationId xmlns:a16="http://schemas.microsoft.com/office/drawing/2014/main" id="{00000000-0008-0000-1F00-000005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19</xdr:row>
          <xdr:rowOff>57150</xdr:rowOff>
        </xdr:from>
        <xdr:to>
          <xdr:col>25</xdr:col>
          <xdr:colOff>1314450</xdr:colOff>
          <xdr:row>19</xdr:row>
          <xdr:rowOff>257175</xdr:rowOff>
        </xdr:to>
        <xdr:sp macro="" textlink="">
          <xdr:nvSpPr>
            <xdr:cNvPr id="13318" name="Button 6" hidden="1">
              <a:extLst>
                <a:ext uri="{63B3BB69-23CF-44E3-9099-C40C66FF867C}">
                  <a14:compatExt spid="_x0000_s13318"/>
                </a:ext>
                <a:ext uri="{FF2B5EF4-FFF2-40B4-BE49-F238E27FC236}">
                  <a16:creationId xmlns:a16="http://schemas.microsoft.com/office/drawing/2014/main" id="{00000000-0008-0000-1F00-000006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20</xdr:row>
          <xdr:rowOff>57150</xdr:rowOff>
        </xdr:from>
        <xdr:to>
          <xdr:col>25</xdr:col>
          <xdr:colOff>1314450</xdr:colOff>
          <xdr:row>20</xdr:row>
          <xdr:rowOff>257175</xdr:rowOff>
        </xdr:to>
        <xdr:sp macro="" textlink="">
          <xdr:nvSpPr>
            <xdr:cNvPr id="13319" name="Button 7" hidden="1">
              <a:extLst>
                <a:ext uri="{63B3BB69-23CF-44E3-9099-C40C66FF867C}">
                  <a14:compatExt spid="_x0000_s13319"/>
                </a:ext>
                <a:ext uri="{FF2B5EF4-FFF2-40B4-BE49-F238E27FC236}">
                  <a16:creationId xmlns:a16="http://schemas.microsoft.com/office/drawing/2014/main" id="{00000000-0008-0000-1F00-0000073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3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20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21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22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24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24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25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5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5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58</xdr:row>
      <xdr:rowOff>59530</xdr:rowOff>
    </xdr:from>
    <xdr:to>
      <xdr:col>14</xdr:col>
      <xdr:colOff>965818</xdr:colOff>
      <xdr:row>58</xdr:row>
      <xdr:rowOff>391583</xdr:rowOff>
    </xdr:to>
    <xdr:sp macro="[0]!opentextblock" textlink="">
      <xdr:nvSpPr>
        <xdr:cNvPr id="5" name="Rounded Rectangle 4">
          <a:extLst>
            <a:ext uri="{FF2B5EF4-FFF2-40B4-BE49-F238E27FC236}">
              <a16:creationId xmlns:a16="http://schemas.microsoft.com/office/drawing/2014/main" id="{00000000-0008-0000-05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59</xdr:row>
      <xdr:rowOff>59530</xdr:rowOff>
    </xdr:from>
    <xdr:to>
      <xdr:col>14</xdr:col>
      <xdr:colOff>965818</xdr:colOff>
      <xdr:row>59</xdr:row>
      <xdr:rowOff>391583</xdr:rowOff>
    </xdr:to>
    <xdr:sp macro="[0]!opentextblock" textlink="">
      <xdr:nvSpPr>
        <xdr:cNvPr id="6" name="Rounded Rectangle 5">
          <a:extLst>
            <a:ext uri="{FF2B5EF4-FFF2-40B4-BE49-F238E27FC236}">
              <a16:creationId xmlns:a16="http://schemas.microsoft.com/office/drawing/2014/main" id="{00000000-0008-0000-05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60</xdr:row>
      <xdr:rowOff>59530</xdr:rowOff>
    </xdr:from>
    <xdr:to>
      <xdr:col>14</xdr:col>
      <xdr:colOff>965818</xdr:colOff>
      <xdr:row>60</xdr:row>
      <xdr:rowOff>391583</xdr:rowOff>
    </xdr:to>
    <xdr:sp macro="[0]!opentextblock" textlink="">
      <xdr:nvSpPr>
        <xdr:cNvPr id="7" name="Rounded Rectangle 6">
          <a:extLst>
            <a:ext uri="{FF2B5EF4-FFF2-40B4-BE49-F238E27FC236}">
              <a16:creationId xmlns:a16="http://schemas.microsoft.com/office/drawing/2014/main" id="{00000000-0008-0000-05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61</xdr:row>
      <xdr:rowOff>59530</xdr:rowOff>
    </xdr:from>
    <xdr:to>
      <xdr:col>14</xdr:col>
      <xdr:colOff>965818</xdr:colOff>
      <xdr:row>61</xdr:row>
      <xdr:rowOff>391583</xdr:rowOff>
    </xdr:to>
    <xdr:sp macro="[0]!opentextblock" textlink="">
      <xdr:nvSpPr>
        <xdr:cNvPr id="8" name="Rounded Rectangle 7">
          <a:extLst>
            <a:ext uri="{FF2B5EF4-FFF2-40B4-BE49-F238E27FC236}">
              <a16:creationId xmlns:a16="http://schemas.microsoft.com/office/drawing/2014/main" id="{00000000-0008-0000-05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6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6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7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7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8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8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9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9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9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9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1.xml"/><Relationship Id="rId1" Type="http://schemas.openxmlformats.org/officeDocument/2006/relationships/printerSettings" Target="../printerSettings/printerSettings9.bin"/><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7.xm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1.xml"/><Relationship Id="rId1" Type="http://schemas.openxmlformats.org/officeDocument/2006/relationships/printerSettings" Target="../printerSettings/printerSettings16.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8.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9.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8"/>
  <sheetViews>
    <sheetView showGridLines="0" topLeftCell="A53" workbookViewId="0">
      <selection activeCell="D50" sqref="D50:J50"/>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30"/>
    </row>
    <row r="3" spans="4:10">
      <c r="I3" s="230"/>
    </row>
    <row r="4" spans="4:10">
      <c r="I4" s="230"/>
    </row>
    <row r="5" spans="4:10">
      <c r="I5" s="230"/>
    </row>
    <row r="6" spans="4:10">
      <c r="E6" s="373" t="s">
        <v>454</v>
      </c>
      <c r="F6" s="374"/>
      <c r="G6" s="374"/>
      <c r="H6" s="374"/>
      <c r="I6" s="375"/>
    </row>
    <row r="7" spans="4:10">
      <c r="E7" s="231" t="s">
        <v>455</v>
      </c>
      <c r="F7" s="376" t="s">
        <v>456</v>
      </c>
      <c r="G7" s="377"/>
      <c r="H7" s="377"/>
      <c r="I7" s="378"/>
    </row>
    <row r="8" spans="4:10">
      <c r="E8" s="231" t="s">
        <v>457</v>
      </c>
      <c r="F8" s="376" t="s">
        <v>458</v>
      </c>
      <c r="G8" s="379"/>
      <c r="H8" s="379"/>
      <c r="I8" s="380"/>
    </row>
    <row r="9" spans="4:10">
      <c r="E9" s="231" t="s">
        <v>459</v>
      </c>
      <c r="F9" s="376" t="s">
        <v>460</v>
      </c>
      <c r="G9" s="379"/>
      <c r="H9" s="379"/>
      <c r="I9" s="380"/>
    </row>
    <row r="10" spans="4:10">
      <c r="E10" s="231" t="s">
        <v>461</v>
      </c>
      <c r="F10" s="376" t="s">
        <v>641</v>
      </c>
      <c r="G10" s="379"/>
      <c r="H10" s="379"/>
      <c r="I10" s="380"/>
    </row>
    <row r="11" spans="4:10">
      <c r="E11" s="231" t="s">
        <v>640</v>
      </c>
      <c r="F11" s="376" t="s">
        <v>489</v>
      </c>
      <c r="G11" s="379"/>
      <c r="H11" s="379"/>
      <c r="I11" s="380"/>
    </row>
    <row r="12" spans="4:10">
      <c r="E12" s="231" t="s">
        <v>644</v>
      </c>
      <c r="F12" s="376" t="s">
        <v>645</v>
      </c>
      <c r="G12" s="379"/>
      <c r="H12" s="379"/>
      <c r="I12" s="380"/>
    </row>
    <row r="13" spans="4:10">
      <c r="I13" s="230"/>
    </row>
    <row r="14" spans="4:10">
      <c r="I14" s="230"/>
    </row>
    <row r="15" spans="4:10">
      <c r="D15" s="381" t="s">
        <v>462</v>
      </c>
      <c r="E15" s="382"/>
      <c r="F15" s="382"/>
      <c r="G15" s="382"/>
      <c r="H15" s="382"/>
      <c r="I15" s="382"/>
      <c r="J15" s="383"/>
    </row>
    <row r="16" spans="4:10" ht="27.75" customHeight="1">
      <c r="D16" s="384" t="s">
        <v>463</v>
      </c>
      <c r="E16" s="384"/>
      <c r="F16" s="384"/>
      <c r="G16" s="384"/>
      <c r="H16" s="384"/>
      <c r="I16" s="384"/>
      <c r="J16" s="384"/>
    </row>
    <row r="17" spans="4:10" ht="45" customHeight="1">
      <c r="D17" s="385" t="s">
        <v>464</v>
      </c>
      <c r="E17" s="385"/>
      <c r="F17" s="385"/>
      <c r="G17" s="385"/>
      <c r="H17" s="385"/>
      <c r="I17" s="385"/>
      <c r="J17" s="385"/>
    </row>
    <row r="18" spans="4:10">
      <c r="D18" s="232"/>
      <c r="E18" s="232"/>
      <c r="F18" s="232"/>
      <c r="G18" s="232"/>
      <c r="H18" s="232"/>
      <c r="I18" s="233"/>
      <c r="J18" s="232"/>
    </row>
    <row r="19" spans="4:10">
      <c r="I19" s="230"/>
    </row>
    <row r="20" spans="4:10" ht="15.75">
      <c r="D20" s="349" t="s">
        <v>465</v>
      </c>
      <c r="E20" s="350"/>
      <c r="F20" s="350"/>
      <c r="G20" s="350"/>
      <c r="H20" s="350"/>
      <c r="I20" s="350"/>
      <c r="J20" s="351"/>
    </row>
    <row r="21" spans="4:10" ht="18" customHeight="1">
      <c r="D21" s="358" t="s">
        <v>466</v>
      </c>
      <c r="E21" s="386"/>
      <c r="F21" s="386"/>
      <c r="G21" s="386"/>
      <c r="H21" s="386"/>
      <c r="I21" s="386"/>
      <c r="J21" s="387"/>
    </row>
    <row r="22" spans="4:10" ht="16.5" customHeight="1">
      <c r="D22" s="388" t="s">
        <v>467</v>
      </c>
      <c r="E22" s="389"/>
      <c r="F22" s="389"/>
      <c r="G22" s="389"/>
      <c r="H22" s="389"/>
      <c r="I22" s="389"/>
      <c r="J22" s="390"/>
    </row>
    <row r="23" spans="4:10" ht="16.5" customHeight="1">
      <c r="D23" s="370" t="s">
        <v>468</v>
      </c>
      <c r="E23" s="371"/>
      <c r="F23" s="371"/>
      <c r="G23" s="371"/>
      <c r="H23" s="371"/>
      <c r="I23" s="371"/>
      <c r="J23" s="372"/>
    </row>
    <row r="24" spans="4:10" ht="18.75" customHeight="1">
      <c r="D24" s="370" t="s">
        <v>469</v>
      </c>
      <c r="E24" s="371"/>
      <c r="F24" s="371"/>
      <c r="G24" s="371"/>
      <c r="H24" s="371"/>
      <c r="I24" s="371"/>
      <c r="J24" s="372"/>
    </row>
    <row r="25" spans="4:10" ht="28.5" customHeight="1">
      <c r="D25" s="391" t="s">
        <v>470</v>
      </c>
      <c r="E25" s="392"/>
      <c r="F25" s="392"/>
      <c r="G25" s="392"/>
      <c r="H25" s="392"/>
      <c r="I25" s="392"/>
      <c r="J25" s="393"/>
    </row>
    <row r="26" spans="4:10">
      <c r="I26" s="230"/>
    </row>
    <row r="27" spans="4:10">
      <c r="I27" s="230"/>
    </row>
    <row r="28" spans="4:10" ht="15.75">
      <c r="D28" s="364" t="s">
        <v>471</v>
      </c>
      <c r="E28" s="365"/>
      <c r="F28" s="365"/>
      <c r="G28" s="365"/>
      <c r="H28" s="365"/>
      <c r="I28" s="365"/>
      <c r="J28" s="366"/>
    </row>
    <row r="29" spans="4:10">
      <c r="D29" s="234">
        <v>1</v>
      </c>
      <c r="E29" s="397" t="s">
        <v>472</v>
      </c>
      <c r="F29" s="398"/>
      <c r="G29" s="398"/>
      <c r="H29" s="398"/>
      <c r="I29" s="398"/>
      <c r="J29" s="237" t="s">
        <v>473</v>
      </c>
    </row>
    <row r="30" spans="4:10">
      <c r="D30" s="234">
        <v>2</v>
      </c>
      <c r="E30" s="397" t="s">
        <v>490</v>
      </c>
      <c r="F30" s="398"/>
      <c r="G30" s="398"/>
      <c r="H30" s="398"/>
      <c r="I30" s="398"/>
      <c r="J30" s="237" t="s">
        <v>490</v>
      </c>
    </row>
    <row r="31" spans="4:10">
      <c r="D31" s="234">
        <v>3</v>
      </c>
      <c r="E31" s="397" t="s">
        <v>491</v>
      </c>
      <c r="F31" s="398"/>
      <c r="G31" s="398"/>
      <c r="H31" s="398"/>
      <c r="I31" s="398"/>
      <c r="J31" s="237" t="s">
        <v>491</v>
      </c>
    </row>
    <row r="32" spans="4:10">
      <c r="D32" s="234">
        <v>4</v>
      </c>
      <c r="E32" s="397" t="s">
        <v>492</v>
      </c>
      <c r="F32" s="398"/>
      <c r="G32" s="398"/>
      <c r="H32" s="398"/>
      <c r="I32" s="398"/>
      <c r="J32" s="237" t="s">
        <v>492</v>
      </c>
    </row>
    <row r="33" spans="4:10">
      <c r="D33" s="235"/>
      <c r="E33" s="235"/>
      <c r="F33" s="235"/>
      <c r="G33" s="235"/>
      <c r="H33" s="235"/>
      <c r="I33" s="236"/>
      <c r="J33" s="235"/>
    </row>
    <row r="34" spans="4:10">
      <c r="D34" s="235"/>
      <c r="E34" s="235"/>
      <c r="F34" s="235"/>
      <c r="G34" s="235"/>
      <c r="H34" s="235"/>
      <c r="I34" s="236"/>
      <c r="J34" s="235"/>
    </row>
    <row r="35" spans="4:10" ht="15.75">
      <c r="D35" s="349" t="s">
        <v>638</v>
      </c>
      <c r="E35" s="350"/>
      <c r="F35" s="350"/>
      <c r="G35" s="350"/>
      <c r="H35" s="350"/>
      <c r="I35" s="350"/>
      <c r="J35" s="351"/>
    </row>
    <row r="36" spans="4:10" ht="30" customHeight="1">
      <c r="D36" s="399" t="s">
        <v>639</v>
      </c>
      <c r="E36" s="400"/>
      <c r="F36" s="400"/>
      <c r="G36" s="400"/>
      <c r="H36" s="400"/>
      <c r="I36" s="400"/>
      <c r="J36" s="401"/>
    </row>
    <row r="37" spans="4:10">
      <c r="D37" s="235"/>
      <c r="E37" s="235"/>
      <c r="F37" s="235"/>
      <c r="G37" s="235"/>
      <c r="H37" s="235"/>
      <c r="I37" s="236"/>
      <c r="J37" s="235"/>
    </row>
    <row r="38" spans="4:10">
      <c r="D38" s="235"/>
      <c r="E38" s="235"/>
      <c r="F38" s="235"/>
      <c r="G38" s="235"/>
      <c r="H38" s="235"/>
      <c r="I38" s="236"/>
      <c r="J38" s="235"/>
    </row>
    <row r="39" spans="4:10">
      <c r="I39" s="230"/>
    </row>
    <row r="40" spans="4:10" ht="18" customHeight="1">
      <c r="D40" s="349" t="s">
        <v>642</v>
      </c>
      <c r="E40" s="350"/>
      <c r="F40" s="350"/>
      <c r="G40" s="350"/>
      <c r="H40" s="350"/>
      <c r="I40" s="350"/>
      <c r="J40" s="351"/>
    </row>
    <row r="41" spans="4:10" ht="60" customHeight="1">
      <c r="D41" s="352" t="s">
        <v>493</v>
      </c>
      <c r="E41" s="353"/>
      <c r="F41" s="353"/>
      <c r="G41" s="353"/>
      <c r="H41" s="353"/>
      <c r="I41" s="353"/>
      <c r="J41" s="354"/>
    </row>
    <row r="42" spans="4:10" ht="49.5" customHeight="1">
      <c r="D42" s="355" t="s">
        <v>474</v>
      </c>
      <c r="E42" s="356"/>
      <c r="F42" s="356"/>
      <c r="G42" s="356"/>
      <c r="H42" s="356"/>
      <c r="I42" s="356"/>
      <c r="J42" s="357"/>
    </row>
    <row r="43" spans="4:10" ht="53.25" customHeight="1">
      <c r="D43" s="355" t="s">
        <v>475</v>
      </c>
      <c r="E43" s="356"/>
      <c r="F43" s="356"/>
      <c r="G43" s="356"/>
      <c r="H43" s="356"/>
      <c r="I43" s="356"/>
      <c r="J43" s="357"/>
    </row>
    <row r="44" spans="4:10" ht="30" customHeight="1">
      <c r="D44" s="358" t="s">
        <v>476</v>
      </c>
      <c r="E44" s="359"/>
      <c r="F44" s="359"/>
      <c r="G44" s="359"/>
      <c r="H44" s="359"/>
      <c r="I44" s="359"/>
      <c r="J44" s="360"/>
    </row>
    <row r="45" spans="4:10" ht="56.25" customHeight="1">
      <c r="D45" s="361" t="s">
        <v>477</v>
      </c>
      <c r="E45" s="362"/>
      <c r="F45" s="362"/>
      <c r="G45" s="362"/>
      <c r="H45" s="362"/>
      <c r="I45" s="362"/>
      <c r="J45" s="363"/>
    </row>
    <row r="46" spans="4:10" ht="84.75" customHeight="1">
      <c r="D46" s="361" t="s">
        <v>478</v>
      </c>
      <c r="E46" s="362"/>
      <c r="F46" s="362"/>
      <c r="G46" s="362"/>
      <c r="H46" s="362"/>
      <c r="I46" s="362"/>
      <c r="J46" s="363"/>
    </row>
    <row r="47" spans="4:10" ht="61.5" customHeight="1">
      <c r="D47" s="394" t="s">
        <v>479</v>
      </c>
      <c r="E47" s="395"/>
      <c r="F47" s="395"/>
      <c r="G47" s="395"/>
      <c r="H47" s="395"/>
      <c r="I47" s="395"/>
      <c r="J47" s="396"/>
    </row>
    <row r="48" spans="4:10">
      <c r="I48" s="230"/>
    </row>
    <row r="49" spans="4:10">
      <c r="I49" s="230"/>
    </row>
    <row r="50" spans="4:10" ht="15.75">
      <c r="D50" s="364" t="s">
        <v>643</v>
      </c>
      <c r="E50" s="365"/>
      <c r="F50" s="365"/>
      <c r="G50" s="365"/>
      <c r="H50" s="365"/>
      <c r="I50" s="365"/>
      <c r="J50" s="366"/>
    </row>
    <row r="51" spans="4:10" ht="20.100000000000001" customHeight="1">
      <c r="D51" s="348" t="s">
        <v>480</v>
      </c>
      <c r="E51" s="348"/>
      <c r="F51" s="348"/>
      <c r="G51" s="348"/>
      <c r="H51" s="348"/>
      <c r="I51" s="348"/>
      <c r="J51" s="348"/>
    </row>
    <row r="52" spans="4:10" ht="20.100000000000001" customHeight="1">
      <c r="D52" s="348" t="s">
        <v>481</v>
      </c>
      <c r="E52" s="348"/>
      <c r="F52" s="348"/>
      <c r="G52" s="348"/>
      <c r="H52" s="348"/>
      <c r="I52" s="348"/>
      <c r="J52" s="348"/>
    </row>
    <row r="53" spans="4:10" ht="20.100000000000001" customHeight="1">
      <c r="D53" s="348" t="s">
        <v>482</v>
      </c>
      <c r="E53" s="348"/>
      <c r="F53" s="348"/>
      <c r="G53" s="348"/>
      <c r="H53" s="348"/>
      <c r="I53" s="348"/>
      <c r="J53" s="348"/>
    </row>
    <row r="54" spans="4:10" ht="42" customHeight="1">
      <c r="D54" s="348" t="s">
        <v>483</v>
      </c>
      <c r="E54" s="348"/>
      <c r="F54" s="348"/>
      <c r="G54" s="348"/>
      <c r="H54" s="348"/>
      <c r="I54" s="348"/>
      <c r="J54" s="348"/>
    </row>
    <row r="55" spans="4:10" ht="38.25" customHeight="1">
      <c r="D55" s="348" t="s">
        <v>484</v>
      </c>
      <c r="E55" s="348"/>
      <c r="F55" s="348"/>
      <c r="G55" s="348"/>
      <c r="H55" s="348"/>
      <c r="I55" s="348"/>
      <c r="J55" s="348"/>
    </row>
    <row r="56" spans="4:10" ht="38.25" customHeight="1">
      <c r="D56" s="368" t="s">
        <v>485</v>
      </c>
      <c r="E56" s="348"/>
      <c r="F56" s="348"/>
      <c r="G56" s="348"/>
      <c r="H56" s="348"/>
      <c r="I56" s="348"/>
      <c r="J56" s="348"/>
    </row>
    <row r="57" spans="4:10" ht="38.25" customHeight="1">
      <c r="D57" s="368" t="s">
        <v>486</v>
      </c>
      <c r="E57" s="348"/>
      <c r="F57" s="348"/>
      <c r="G57" s="348"/>
      <c r="H57" s="348"/>
      <c r="I57" s="348"/>
      <c r="J57" s="348"/>
    </row>
    <row r="58" spans="4:10" ht="25.5" customHeight="1">
      <c r="D58" s="369" t="s">
        <v>487</v>
      </c>
      <c r="E58" s="367"/>
      <c r="F58" s="367"/>
      <c r="G58" s="367"/>
      <c r="H58" s="367"/>
      <c r="I58" s="367"/>
      <c r="J58" s="367"/>
    </row>
    <row r="59" spans="4:10" ht="27.75" customHeight="1">
      <c r="D59" s="367" t="s">
        <v>488</v>
      </c>
      <c r="E59" s="367"/>
      <c r="F59" s="367"/>
      <c r="G59" s="367"/>
      <c r="H59" s="367"/>
      <c r="I59" s="367"/>
      <c r="J59" s="367"/>
    </row>
    <row r="60" spans="4:10">
      <c r="I60" s="230"/>
    </row>
    <row r="61" spans="4:10">
      <c r="I61" s="230"/>
    </row>
    <row r="62" spans="4:10">
      <c r="I62" s="230"/>
    </row>
    <row r="63" spans="4:10" ht="15" customHeight="1"/>
    <row r="64" spans="4:10" ht="15" customHeight="1"/>
    <row r="65" ht="15" customHeight="1"/>
    <row r="66" ht="15" customHeight="1"/>
    <row r="67" ht="15" customHeight="1"/>
    <row r="68" ht="15" customHeight="1"/>
  </sheetData>
  <sheetProtection sheet="1" objects="1" scenarios="1"/>
  <mergeCells count="41">
    <mergeCell ref="D24:J24"/>
    <mergeCell ref="D25:J25"/>
    <mergeCell ref="D46:J46"/>
    <mergeCell ref="D47:J47"/>
    <mergeCell ref="E31:I31"/>
    <mergeCell ref="E32:I32"/>
    <mergeCell ref="D35:J35"/>
    <mergeCell ref="D36:J36"/>
    <mergeCell ref="D28:J28"/>
    <mergeCell ref="E29:I29"/>
    <mergeCell ref="E30:I30"/>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59:J59"/>
    <mergeCell ref="D53:J53"/>
    <mergeCell ref="D54:J54"/>
    <mergeCell ref="D55:J55"/>
    <mergeCell ref="D56:J56"/>
    <mergeCell ref="D57:J57"/>
    <mergeCell ref="D58:J58"/>
    <mergeCell ref="D52:J52"/>
    <mergeCell ref="D40:J40"/>
    <mergeCell ref="D41:J41"/>
    <mergeCell ref="D42:J42"/>
    <mergeCell ref="D43:J43"/>
    <mergeCell ref="D44:J44"/>
    <mergeCell ref="D45:J45"/>
    <mergeCell ref="D50:J50"/>
    <mergeCell ref="D51:J51"/>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tabColor theme="7"/>
  </sheetPr>
  <dimension ref="A1:XFC16"/>
  <sheetViews>
    <sheetView showGridLines="0" topLeftCell="A6" zoomScale="85" zoomScaleNormal="85" workbookViewId="0">
      <selection activeCell="G16" sqref="G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28515625" customWidth="1"/>
    <col min="17" max="18" width="14.5703125" hidden="1" customWidth="1"/>
    <col min="19" max="19" width="14.5703125" customWidth="1"/>
    <col min="20" max="20" width="19.140625" customWidth="1"/>
    <col min="21" max="21" width="15.42578125" hidden="1" customWidth="1"/>
    <col min="22" max="22" width="8.5703125" hidden="1" customWidth="1"/>
    <col min="23" max="23" width="15.42578125" hidden="1" customWidth="1"/>
    <col min="24" max="24" width="7.85546875" hidden="1" customWidth="1"/>
    <col min="25" max="25" width="15.42578125" customWidth="1"/>
    <col min="26" max="26" width="18" customWidth="1"/>
    <col min="27" max="27" width="17.140625" customWidth="1"/>
    <col min="28" max="28" width="4.140625" customWidth="1"/>
    <col min="29" max="16383" width="1.85546875" hidden="1"/>
    <col min="16384" max="16384" width="5.1406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c r="AR7" t="s">
        <v>393</v>
      </c>
    </row>
    <row r="8" spans="5:45">
      <c r="AR8" t="s">
        <v>394</v>
      </c>
    </row>
    <row r="9" spans="5:45"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13</v>
      </c>
      <c r="X9" s="414"/>
      <c r="Y9" s="414" t="s">
        <v>14</v>
      </c>
      <c r="Z9" s="414" t="s">
        <v>499</v>
      </c>
      <c r="AA9" s="415" t="s">
        <v>517</v>
      </c>
      <c r="AR9" t="s">
        <v>395</v>
      </c>
    </row>
    <row r="10" spans="5:45"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Y10" s="414"/>
      <c r="Z10" s="414"/>
      <c r="AA10" s="416"/>
      <c r="AR10" t="s">
        <v>396</v>
      </c>
    </row>
    <row r="11" spans="5:45"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27" t="s">
        <v>20</v>
      </c>
      <c r="X11" s="27" t="s">
        <v>21</v>
      </c>
      <c r="Y11" s="414"/>
      <c r="Z11" s="414"/>
      <c r="AA11" s="417"/>
      <c r="AR11" t="s">
        <v>397</v>
      </c>
    </row>
    <row r="12" spans="5:45" ht="24.75" customHeight="1">
      <c r="E12" s="8" t="s">
        <v>81</v>
      </c>
      <c r="F12" s="43" t="s">
        <v>31</v>
      </c>
      <c r="G12" s="25"/>
      <c r="H12" s="25"/>
      <c r="I12" s="25"/>
      <c r="J12" s="25"/>
      <c r="K12" s="25"/>
      <c r="L12" s="25"/>
      <c r="M12" s="25"/>
      <c r="N12" s="25"/>
      <c r="O12" s="25"/>
      <c r="P12" s="25"/>
      <c r="Q12" s="25"/>
      <c r="R12" s="25"/>
      <c r="S12" s="25"/>
      <c r="T12" s="25"/>
      <c r="U12" s="25"/>
      <c r="V12" s="25"/>
      <c r="W12" s="25"/>
      <c r="X12" s="25"/>
      <c r="Y12" s="25"/>
      <c r="Z12" s="25"/>
      <c r="AA12" s="26"/>
      <c r="AR12" t="s">
        <v>398</v>
      </c>
    </row>
    <row r="13" spans="5:45" s="10" customFormat="1" ht="21.75" hidden="1" customHeight="1">
      <c r="E13" s="53"/>
      <c r="F13" s="9"/>
      <c r="G13" s="9"/>
      <c r="H13" s="13"/>
      <c r="I13" s="38"/>
      <c r="J13" s="38"/>
      <c r="K13" s="37" t="str">
        <f>+IFERROR(IF(COUNT(H13:J13),ROUND(SUM(H13:J13),0),""),"")</f>
        <v/>
      </c>
      <c r="L13" s="14" t="str">
        <f>+IFERROR(IF(COUNT(K13),ROUND(K13/'Shareholding Pattern'!$L$57*100,2),""),0)</f>
        <v/>
      </c>
      <c r="M13" s="240" t="str">
        <f>IF(H13="","",H13)</f>
        <v/>
      </c>
      <c r="N13" s="173"/>
      <c r="O13" s="42" t="str">
        <f>+IFERROR(IF(COUNT(M13:N13),ROUND(SUM(M13,N13),2),""),"")</f>
        <v/>
      </c>
      <c r="P13" s="14" t="str">
        <f>+IFERROR(IF(COUNT(O13),ROUND(O13/('Shareholding Pattern'!$P$58)*100,2),""),0)</f>
        <v/>
      </c>
      <c r="Q13" s="38"/>
      <c r="R13" s="38"/>
      <c r="S13" s="39" t="str">
        <f>+IFERROR(IF(COUNT(Q13:R13),ROUND(SUM(Q13:R13),0),""),"")</f>
        <v/>
      </c>
      <c r="T13" s="14" t="str">
        <f>+IFERROR(IF(COUNT(K13,S13),ROUND(SUM(S13,K13)/SUM('Shareholding Pattern'!$L$57,'Shareholding Pattern'!$T$57)*100,2),""),0)</f>
        <v/>
      </c>
      <c r="U13" s="38"/>
      <c r="V13" s="14" t="str">
        <f>+IFERROR(IF(COUNT(U13),ROUND(SUM(U13)/SUM(K13)*100,2),""),0)</f>
        <v/>
      </c>
      <c r="W13" s="38"/>
      <c r="X13" s="14" t="str">
        <f>+IFERROR(IF(COUNT(W13),ROUND(SUM(W13)/SUM(K13)*100,2),""),0)</f>
        <v/>
      </c>
      <c r="Y13" s="13"/>
      <c r="Z13" s="244"/>
      <c r="AA13" s="282"/>
      <c r="AC13" s="10">
        <f>IF(SUM(H13:Y13)&gt;0,1,0)</f>
        <v>0</v>
      </c>
      <c r="AD13" s="10" t="str">
        <f>IF(COUNT(H15:$Y$14999)=0,"",SUM(AC1:AC65533))</f>
        <v/>
      </c>
      <c r="AR13" s="10" t="s">
        <v>399</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400</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450</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Pattern'!$L$57*100,2),""),0)</f>
        <v/>
      </c>
      <c r="M16" s="29" t="str">
        <f>+IFERROR(IF(COUNT(M14:M15),ROUND(SUM(M14:M15),0),""),"")</f>
        <v/>
      </c>
      <c r="N16" s="29" t="str">
        <f>+IFERROR(IF(COUNT(N14:N15),ROUND(SUM(N14:N15),0),""),"")</f>
        <v/>
      </c>
      <c r="O16" s="29" t="str">
        <f>+IFERROR(IF(COUNT(O14:O15),ROUND(SUM(O14:O15),0),""),"")</f>
        <v/>
      </c>
      <c r="P16" s="14" t="str">
        <f>+IFERROR(IF(COUNT(O16),ROUND(O16/('Shareholding Pattern'!$P$58)*100,2),""),0)</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900-000000000000}">
      <formula1>H13</formula1>
    </dataValidation>
    <dataValidation type="whole" operator="lessThanOrEqual" allowBlank="1" showInputMessage="1" showErrorMessage="1" sqref="U13" xr:uid="{00000000-0002-0000-0900-000001000000}">
      <formula1>H13</formula1>
    </dataValidation>
    <dataValidation type="whole" operator="lessThanOrEqual" allowBlank="1" showInputMessage="1" showErrorMessage="1" sqref="Y13" xr:uid="{00000000-0002-0000-0900-000002000000}">
      <formula1>K13</formula1>
    </dataValidation>
    <dataValidation type="textLength" operator="equal" allowBlank="1" showInputMessage="1" showErrorMessage="1" prompt="[A-Z][A-Z][A-Z][A-Z][A-Z][0-9][0-9][0-9][0-9][A-Z]_x000a__x000a_In absence of PAN write : ZZZZZ9999Z" sqref="G13" xr:uid="{00000000-0002-0000-0900-000003000000}">
      <formula1>10</formula1>
    </dataValidation>
    <dataValidation type="whole" operator="greaterThanOrEqual" allowBlank="1" showInputMessage="1" showErrorMessage="1" sqref="Q13:R13 M13:N13 H13:J13" xr:uid="{00000000-0002-0000-0900-000004000000}">
      <formula1>0</formula1>
    </dataValidation>
    <dataValidation type="list" allowBlank="1" showInputMessage="1" showErrorMessage="1" sqref="AA13" xr:uid="{00000000-0002-0000-0900-000005000000}">
      <formula1>$AR$2:$AS$2</formula1>
    </dataValidation>
  </dataValidations>
  <hyperlinks>
    <hyperlink ref="G16" location="'Shareholding Pattern'!F16" display="Total" xr:uid="{00000000-0004-0000-0900-000000000000}"/>
    <hyperlink ref="F16" location="'Shareholding Pattern'!F16" display="Total" xr:uid="{00000000-0004-0000-0900-000001000000}"/>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tabColor theme="7"/>
  </sheetPr>
  <dimension ref="A1:XFC16"/>
  <sheetViews>
    <sheetView showGridLines="0" topLeftCell="A7" zoomScale="85" zoomScaleNormal="85" workbookViewId="0">
      <selection activeCell="D19" sqref="D19:AF19"/>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14.5703125" customWidth="1"/>
    <col min="11" max="11" width="14.5703125" hidden="1" customWidth="1"/>
    <col min="12" max="12" width="15.5703125" hidden="1" customWidth="1"/>
    <col min="13" max="13" width="13.5703125" customWidth="1"/>
    <col min="14" max="14" width="16.7109375" customWidth="1"/>
    <col min="15" max="15" width="16" customWidth="1"/>
    <col min="16" max="16" width="15.7109375" hidden="1" customWidth="1"/>
    <col min="17" max="17" width="16.140625" customWidth="1"/>
    <col min="18" max="18" width="12" customWidth="1"/>
    <col min="19" max="20" width="14.5703125" hidden="1" customWidth="1"/>
    <col min="21" max="21" width="19.140625" customWidth="1"/>
    <col min="22" max="22" width="15.42578125" customWidth="1"/>
    <col min="23" max="23" width="14.42578125" hidden="1" customWidth="1"/>
    <col min="24" max="24" width="8.5703125" hidden="1" customWidth="1"/>
    <col min="25" max="25" width="13.5703125" hidden="1" customWidth="1"/>
    <col min="26" max="26" width="8.42578125" hidden="1" customWidth="1"/>
    <col min="27" max="27" width="14.5703125" customWidth="1"/>
    <col min="28" max="28" width="19.28515625" customWidth="1"/>
    <col min="29" max="29" width="17.140625" style="252" customWidth="1"/>
    <col min="30" max="30" width="3" style="252" customWidth="1"/>
    <col min="31" max="16383" width="1" hidden="1"/>
    <col min="16384" max="16384" width="2.28515625" hidden="1" customWidth="1"/>
  </cols>
  <sheetData>
    <row r="1" spans="4:53" hidden="1">
      <c r="I1">
        <v>0</v>
      </c>
      <c r="AC1"/>
      <c r="AD1"/>
      <c r="AR1" t="s">
        <v>452</v>
      </c>
    </row>
    <row r="2" spans="4:53" hidden="1">
      <c r="E2" t="s">
        <v>347</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180</v>
      </c>
      <c r="Z2" t="s">
        <v>181</v>
      </c>
      <c r="AA2" t="s">
        <v>182</v>
      </c>
      <c r="AB2" t="s">
        <v>499</v>
      </c>
      <c r="AC2" t="s">
        <v>517</v>
      </c>
      <c r="AD2"/>
      <c r="AR2" t="s">
        <v>498</v>
      </c>
      <c r="AZ2" t="s">
        <v>519</v>
      </c>
      <c r="BA2" t="s">
        <v>520</v>
      </c>
    </row>
    <row r="3" spans="4:53" hidden="1">
      <c r="AC3"/>
      <c r="AD3"/>
      <c r="AR3" t="s">
        <v>441</v>
      </c>
    </row>
    <row r="4" spans="4:53" hidden="1">
      <c r="AC4"/>
      <c r="AD4"/>
      <c r="AR4" t="s">
        <v>393</v>
      </c>
    </row>
    <row r="5" spans="4:53" hidden="1">
      <c r="AC5"/>
      <c r="AD5"/>
      <c r="AR5" t="s">
        <v>442</v>
      </c>
    </row>
    <row r="6" spans="4:53" hidden="1">
      <c r="AC6"/>
      <c r="AD6"/>
      <c r="AR6" t="s">
        <v>401</v>
      </c>
    </row>
    <row r="7" spans="4:53" ht="15" customHeight="1">
      <c r="AC7"/>
      <c r="AD7"/>
    </row>
    <row r="8" spans="4:53" ht="15" customHeight="1">
      <c r="AC8"/>
      <c r="AD8"/>
    </row>
    <row r="9" spans="4:53" ht="29.25" customHeight="1">
      <c r="D9" s="415" t="s">
        <v>137</v>
      </c>
      <c r="E9" s="414" t="s">
        <v>34</v>
      </c>
      <c r="F9" s="414"/>
      <c r="G9" s="415" t="s">
        <v>136</v>
      </c>
      <c r="H9" s="414" t="s">
        <v>1</v>
      </c>
      <c r="I9" s="414" t="s">
        <v>426</v>
      </c>
      <c r="J9" s="414" t="s">
        <v>3</v>
      </c>
      <c r="K9" s="414" t="s">
        <v>4</v>
      </c>
      <c r="L9" s="414" t="s">
        <v>5</v>
      </c>
      <c r="M9" s="414" t="s">
        <v>6</v>
      </c>
      <c r="N9" s="414" t="s">
        <v>7</v>
      </c>
      <c r="O9" s="414" t="s">
        <v>8</v>
      </c>
      <c r="P9" s="414"/>
      <c r="Q9" s="414"/>
      <c r="R9" s="414"/>
      <c r="S9" s="414" t="s">
        <v>9</v>
      </c>
      <c r="T9" s="415" t="s">
        <v>505</v>
      </c>
      <c r="U9" s="415" t="s">
        <v>134</v>
      </c>
      <c r="V9" s="414" t="s">
        <v>107</v>
      </c>
      <c r="W9" s="414" t="s">
        <v>12</v>
      </c>
      <c r="X9" s="414"/>
      <c r="Y9" s="414" t="s">
        <v>13</v>
      </c>
      <c r="Z9" s="414"/>
      <c r="AA9" s="414" t="s">
        <v>14</v>
      </c>
      <c r="AB9" s="414" t="s">
        <v>499</v>
      </c>
      <c r="AC9" s="415" t="s">
        <v>517</v>
      </c>
      <c r="AD9"/>
      <c r="AV9" t="s">
        <v>34</v>
      </c>
    </row>
    <row r="10" spans="4:53" ht="31.5" customHeight="1">
      <c r="D10" s="416"/>
      <c r="E10" s="414"/>
      <c r="F10" s="414"/>
      <c r="G10" s="416"/>
      <c r="H10" s="414"/>
      <c r="I10" s="414"/>
      <c r="J10" s="414"/>
      <c r="K10" s="414"/>
      <c r="L10" s="414"/>
      <c r="M10" s="414"/>
      <c r="N10" s="414"/>
      <c r="O10" s="414" t="s">
        <v>15</v>
      </c>
      <c r="P10" s="414"/>
      <c r="Q10" s="414"/>
      <c r="R10" s="414" t="s">
        <v>16</v>
      </c>
      <c r="S10" s="414"/>
      <c r="T10" s="416"/>
      <c r="U10" s="416"/>
      <c r="V10" s="414"/>
      <c r="W10" s="414"/>
      <c r="X10" s="414"/>
      <c r="Y10" s="414"/>
      <c r="Z10" s="414"/>
      <c r="AA10" s="414"/>
      <c r="AB10" s="414"/>
      <c r="AC10" s="416"/>
      <c r="AD10"/>
      <c r="AV10" t="s">
        <v>437</v>
      </c>
    </row>
    <row r="11" spans="4:53" ht="78.75" customHeight="1">
      <c r="D11" s="417"/>
      <c r="E11" s="414"/>
      <c r="F11" s="414"/>
      <c r="G11" s="417"/>
      <c r="H11" s="414"/>
      <c r="I11" s="414"/>
      <c r="J11" s="414"/>
      <c r="K11" s="414"/>
      <c r="L11" s="414"/>
      <c r="M11" s="414"/>
      <c r="N11" s="414"/>
      <c r="O11" s="27" t="s">
        <v>17</v>
      </c>
      <c r="P11" s="27" t="s">
        <v>18</v>
      </c>
      <c r="Q11" s="27" t="s">
        <v>19</v>
      </c>
      <c r="R11" s="414"/>
      <c r="S11" s="414"/>
      <c r="T11" s="417"/>
      <c r="U11" s="417"/>
      <c r="V11" s="414"/>
      <c r="W11" s="27" t="s">
        <v>20</v>
      </c>
      <c r="X11" s="27" t="s">
        <v>21</v>
      </c>
      <c r="Y11" s="27" t="s">
        <v>20</v>
      </c>
      <c r="Z11" s="27" t="s">
        <v>21</v>
      </c>
      <c r="AA11" s="414"/>
      <c r="AB11" s="414"/>
      <c r="AC11" s="417"/>
      <c r="AD11"/>
    </row>
    <row r="12" spans="4:53" ht="24" customHeight="1">
      <c r="D12" s="8" t="s">
        <v>82</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201" t="str">
        <f>+IFERROR(IF(COUNT(J13:L13),ROUND(SUM(J13:L13),0),""),"")</f>
        <v/>
      </c>
      <c r="N13" s="199" t="str">
        <f>+IFERROR(IF(COUNT(M13),ROUND(M13/'Shareholding Pattern'!$L$57*100,2),""),0)</f>
        <v/>
      </c>
      <c r="O13" s="240" t="str">
        <f>IF(J13="","",J13)</f>
        <v/>
      </c>
      <c r="P13" s="173"/>
      <c r="Q13" s="200" t="str">
        <f>+IFERROR(IF(COUNT(O13:P13),ROUND(SUM(O13,P13),2),""),"")</f>
        <v/>
      </c>
      <c r="R13" s="199" t="str">
        <f>+IFERROR(IF(COUNT(Q13),ROUND(Q13/('Shareholding Pattern'!$P$58)*100,2),""),0)</f>
        <v/>
      </c>
      <c r="S13" s="38"/>
      <c r="T13" s="38"/>
      <c r="U13" s="202" t="str">
        <f>+IFERROR(IF(COUNT(S13:T13),ROUND(SUM(S13:T13),0),""),"")</f>
        <v/>
      </c>
      <c r="V13" s="199" t="str">
        <f>+IFERROR(IF(COUNT(M13,U13),ROUND(SUM(U13,M13)/SUM('Shareholding Pattern'!$L$57,'Shareholding Pattern'!$T$57)*100,2),""),0)</f>
        <v/>
      </c>
      <c r="W13" s="38"/>
      <c r="X13" s="199" t="str">
        <f>+IFERROR(IF(COUNT(W13),ROUND(SUM(W13)/SUM(M13)*100,2),""),0)</f>
        <v/>
      </c>
      <c r="Y13" s="38"/>
      <c r="Z13" s="199" t="str">
        <f>+IFERROR(IF(COUNT(Y13),ROUND(SUM(Y13)/SUM(M13)*100,2),""),0)</f>
        <v/>
      </c>
      <c r="AA13" s="177"/>
      <c r="AB13" s="245"/>
      <c r="AC13" s="281"/>
      <c r="AD13" s="251" t="str">
        <f>IF(COUNT(H15:$AA$14999)=0,"",SUM(AC1:AC65533))</f>
        <v/>
      </c>
      <c r="AF13" s="319">
        <f>IF(SUM(I13:AA13)&gt;0,1,0)</f>
        <v>0</v>
      </c>
      <c r="AG13" s="319" t="str">
        <f>IF(COUNT(H15:$AA$14993)=0,"",SUM(AF1:AF65527))</f>
        <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18.75" hidden="1" customHeight="1">
      <c r="D15" s="34"/>
      <c r="Z15" s="178"/>
    </row>
    <row r="16" spans="4:53" ht="20.100000000000001" customHeight="1">
      <c r="D16" s="48"/>
      <c r="E16" s="179" t="s">
        <v>450</v>
      </c>
      <c r="F16" s="30"/>
      <c r="G16" s="49"/>
      <c r="H16" s="179"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99" t="str">
        <f>+IFERROR(IF(COUNT(M16),ROUND(M16/'Shareholding Pattern'!$L$57*100,2),""),0)</f>
        <v/>
      </c>
      <c r="O16" s="163" t="str">
        <f>+IFERROR(IF(COUNT(O14:O15),ROUND(SUM(O14:O15),0),""),"")</f>
        <v/>
      </c>
      <c r="P16" s="163" t="str">
        <f>+IFERROR(IF(COUNT(P14:P15),ROUND(SUM(P14:P15),0),""),"")</f>
        <v/>
      </c>
      <c r="Q16" s="163" t="str">
        <f>+IFERROR(IF(COUNT(Q14:Q15),ROUND(SUM(Q14:Q15),0),""),"")</f>
        <v/>
      </c>
      <c r="R16" s="199" t="str">
        <f>+IFERROR(IF(COUNT(Q16),ROUND(Q16/('Shareholding Pattern'!$P$58)*100,2),""),0)</f>
        <v/>
      </c>
      <c r="S16" s="52" t="str">
        <f>+IFERROR(IF(COUNT(S14:S15),ROUND(SUM(S14:S15),0),""),"")</f>
        <v/>
      </c>
      <c r="T16" s="52" t="str">
        <f>+IFERROR(IF(COUNT(T14:T15),ROUND(SUM(T14:T15),0),""),"")</f>
        <v/>
      </c>
      <c r="U16" s="52" t="str">
        <f>+IFERROR(IF(COUNT(U14:U15),ROUND(SUM(U14:U15),0),""),"")</f>
        <v/>
      </c>
      <c r="V16" s="199" t="str">
        <f>+IFERROR(IF(COUNT(M16,U16),ROUND(SUM(U16,M16)/SUM('Shareholding Pattern'!$L$57,'Shareholding Pattern'!$T$57)*100,2),""),0)</f>
        <v/>
      </c>
      <c r="W16" s="52" t="str">
        <f>+IFERROR(IF(COUNT(W14:W15),ROUND(SUM(W14:W15),0),""),"")</f>
        <v/>
      </c>
      <c r="X16" s="199" t="str">
        <f>+IFERROR(IF(COUNT(W16),ROUND(SUM(W16)/SUM(M16)*100,2),""),0)</f>
        <v/>
      </c>
      <c r="Y16" s="52" t="str">
        <f>+IFERROR(IF(COUNT(Y14:Y15),ROUND(SUM(Y14:Y15),0),""),"")</f>
        <v/>
      </c>
      <c r="Z16" s="199" t="str">
        <f>+IFERROR(IF(COUNT(Y16),ROUND(SUM(Y16)/SUM(M16)*100,2),""),0)</f>
        <v/>
      </c>
      <c r="AA16" s="52" t="str">
        <f>+IFERROR(IF(COUNT(AA14:AA15),ROUND(SUM(AA14:AA15),0),""),"")</f>
        <v/>
      </c>
    </row>
  </sheetData>
  <sheetProtection sheet="1" objects="1" scenarios="1"/>
  <sortState xmlns:xlrd2="http://schemas.microsoft.com/office/spreadsheetml/2017/richdata2" ref="G15:AA20">
    <sortCondition ref="AA15"/>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xr:uid="{00000000-0002-0000-0A00-000000000000}">
      <formula1>M13</formula1>
    </dataValidation>
    <dataValidation type="whole" operator="lessThanOrEqual" allowBlank="1" showInputMessage="1" showErrorMessage="1" sqref="W13" xr:uid="{00000000-0002-0000-0A00-000001000000}">
      <formula1>J13</formula1>
    </dataValidation>
    <dataValidation type="whole" operator="lessThanOrEqual" allowBlank="1" showInputMessage="1" showErrorMessage="1" sqref="Y13" xr:uid="{00000000-0002-0000-0A00-000002000000}">
      <formula1>J13</formula1>
    </dataValidation>
    <dataValidation type="textLength" operator="equal" allowBlank="1" showInputMessage="1" showErrorMessage="1" prompt="[A-Z][A-Z][A-Z][A-Z][A-Z][0-9][0-9][0-9][0-9][A-Z]_x000a__x000a_In absence of PAN write : ZZZZZ9999Z" sqref="H13" xr:uid="{00000000-0002-0000-0A00-000003000000}">
      <formula1>10</formula1>
    </dataValidation>
    <dataValidation type="whole" operator="greaterThanOrEqual" allowBlank="1" showInputMessage="1" showErrorMessage="1" sqref="S13:T13 I13:L13 O13:P13" xr:uid="{00000000-0002-0000-0A00-000004000000}">
      <formula1>0</formula1>
    </dataValidation>
    <dataValidation type="list" allowBlank="1" showInputMessage="1" showErrorMessage="1" sqref="E13" xr:uid="{00000000-0002-0000-0A00-000005000000}">
      <formula1>$AR$1:$AR$6</formula1>
    </dataValidation>
    <dataValidation type="list" allowBlank="1" showInputMessage="1" showErrorMessage="1" sqref="F13" xr:uid="{00000000-0002-0000-0A00-000006000000}">
      <formula1>$AV$9:$AV$10</formula1>
    </dataValidation>
    <dataValidation type="list" allowBlank="1" showInputMessage="1" showErrorMessage="1" sqref="AC13" xr:uid="{00000000-0002-0000-0A00-000007000000}">
      <formula1>$AZ$2:$BA$2</formula1>
    </dataValidation>
  </dataValidations>
  <hyperlinks>
    <hyperlink ref="H16" location="'Shareholding Pattern'!F17" display="Total" xr:uid="{00000000-0004-0000-0A00-000000000000}"/>
    <hyperlink ref="E16" location="'Shareholding Pattern'!F17" display="Total" xr:uid="{00000000-0004-0000-0A00-000001000000}"/>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theme="2" tint="-9.9978637043366805E-2"/>
  </sheetPr>
  <dimension ref="B1:XFC17"/>
  <sheetViews>
    <sheetView showGridLines="0" topLeftCell="A6" zoomScale="85" zoomScaleNormal="85" workbookViewId="0">
      <selection activeCell="F17" sqref="F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7109375" customWidth="1"/>
    <col min="17" max="18" width="14.5703125" hidden="1" customWidth="1"/>
    <col min="19" max="19" width="14.5703125" customWidth="1"/>
    <col min="20" max="20" width="19.140625" customWidth="1"/>
    <col min="21" max="21" width="15.42578125" hidden="1" customWidth="1"/>
    <col min="22" max="22" width="8.5703125" hidden="1" customWidth="1"/>
    <col min="23" max="23" width="15.42578125" hidden="1" customWidth="1"/>
    <col min="24" max="24" width="9.140625" hidden="1" customWidth="1"/>
    <col min="25" max="25" width="15.42578125" customWidth="1"/>
    <col min="26" max="26" width="20.85546875" customWidth="1"/>
    <col min="27" max="27" width="17.140625" customWidth="1"/>
    <col min="28" max="28" width="3.42578125" customWidth="1"/>
    <col min="29" max="16383" width="1.85546875" hidden="1"/>
  </cols>
  <sheetData>
    <row r="1" spans="5:45" hidden="1">
      <c r="I1">
        <v>1</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row r="8" spans="5:45" ht="15" customHeight="1"/>
    <row r="9" spans="5:45"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13</v>
      </c>
      <c r="X9" s="414"/>
      <c r="Y9" s="414" t="s">
        <v>14</v>
      </c>
      <c r="Z9" s="414" t="s">
        <v>499</v>
      </c>
      <c r="AA9" s="415" t="s">
        <v>517</v>
      </c>
    </row>
    <row r="10" spans="5:45"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Y10" s="414"/>
      <c r="Z10" s="414"/>
      <c r="AA10" s="416"/>
    </row>
    <row r="11" spans="5:45"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27" t="s">
        <v>20</v>
      </c>
      <c r="X11" s="27" t="s">
        <v>21</v>
      </c>
      <c r="Y11" s="414"/>
      <c r="Z11" s="414"/>
      <c r="AA11" s="417"/>
    </row>
    <row r="12" spans="5:45" s="5" customFormat="1" ht="33" customHeight="1">
      <c r="E12" s="8" t="s">
        <v>83</v>
      </c>
      <c r="F12" s="242" t="s">
        <v>38</v>
      </c>
      <c r="G12" s="25"/>
      <c r="H12" s="25"/>
      <c r="I12" s="25"/>
      <c r="J12" s="25"/>
      <c r="K12" s="25"/>
      <c r="L12" s="25"/>
      <c r="M12" s="25"/>
      <c r="N12" s="25"/>
      <c r="O12" s="25"/>
      <c r="P12" s="25"/>
      <c r="Q12" s="25"/>
      <c r="R12" s="25"/>
      <c r="S12" s="25"/>
      <c r="T12" s="25"/>
      <c r="U12" s="25"/>
      <c r="V12" s="25"/>
      <c r="W12" s="25"/>
      <c r="X12" s="25"/>
      <c r="Y12" s="25"/>
      <c r="Z12" s="25"/>
      <c r="AA12" s="26"/>
    </row>
    <row r="13" spans="5:45" s="10" customFormat="1" ht="18.75" hidden="1" customHeight="1">
      <c r="E13" s="53"/>
      <c r="F13" s="62"/>
      <c r="G13" s="9"/>
      <c r="H13" s="13"/>
      <c r="I13" s="38"/>
      <c r="J13" s="38"/>
      <c r="K13" s="37" t="str">
        <f>+IFERROR(IF(COUNT(H13:J13),ROUND(SUM(H13:J13),0),""),"")</f>
        <v/>
      </c>
      <c r="L13" s="14" t="str">
        <f>+IFERROR(IF(COUNT(K13),ROUND(K13/'Shareholding Pattern'!$L$57*100,2),""),0)</f>
        <v/>
      </c>
      <c r="M13" s="240" t="str">
        <f>IF(H13="","",H13)</f>
        <v/>
      </c>
      <c r="N13" s="173"/>
      <c r="O13" s="42" t="str">
        <f>+IFERROR(IF(COUNT(M13:N13),ROUND(SUM(M13,N13),2),""),"")</f>
        <v/>
      </c>
      <c r="P13" s="14" t="str">
        <f>+IFERROR(IF(COUNT(O13),ROUND(O13/('Shareholding Pattern'!$P$58)*100,2),""),0)</f>
        <v/>
      </c>
      <c r="Q13" s="38"/>
      <c r="R13" s="38"/>
      <c r="S13" s="39" t="str">
        <f>+IFERROR(IF(COUNT(Q13:R13),ROUND(SUM(Q13:R13),0),""),"")</f>
        <v/>
      </c>
      <c r="T13" s="14" t="str">
        <f>+IFERROR(IF(COUNT(K13,S13),ROUND(SUM(S13,K13)/SUM('Shareholding Pattern'!$L$57,'Shareholding Pattern'!$T$57)*100,2),""),0)</f>
        <v/>
      </c>
      <c r="U13" s="38"/>
      <c r="V13" s="14" t="str">
        <f>+IFERROR(IF(COUNT(U13),ROUND(SUM(U13)/SUM(K13)*100,2),""),0)</f>
        <v/>
      </c>
      <c r="W13" s="38"/>
      <c r="X13" s="14" t="str">
        <f>+IFERROR(IF(COUNT(W13),ROUND(SUM(W13)/SUM(K13)*100,2),""),0)</f>
        <v/>
      </c>
      <c r="Y13" s="13"/>
      <c r="Z13" s="243"/>
      <c r="AA13" s="280"/>
      <c r="AC13" s="10">
        <f>IF(SUM(H13:Y13)&gt;0,1,0)</f>
        <v>0</v>
      </c>
      <c r="AD13" s="10">
        <f>IF(COUNT(H16:$Y$15001)=0,"",SUM(AC1:AC65534))</f>
        <v>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42" t="s">
        <v>716</v>
      </c>
      <c r="G15" s="343" t="s">
        <v>717</v>
      </c>
      <c r="H15" s="38">
        <v>5522972</v>
      </c>
      <c r="I15" s="38"/>
      <c r="J15" s="38"/>
      <c r="K15" s="341">
        <f>+IFERROR(IF(COUNT(H15:J15),ROUND(SUM(H15:J15),0),""),"")</f>
        <v>5522972</v>
      </c>
      <c r="L15" s="42">
        <f>+IFERROR(IF(COUNT(K15),ROUND(K15/'Shareholding Pattern'!$L$57*100,2),""),0)</f>
        <v>35.729999999999997</v>
      </c>
      <c r="M15" s="173">
        <f>IF(H15="","",H15)</f>
        <v>5522972</v>
      </c>
      <c r="N15" s="173"/>
      <c r="O15" s="246">
        <f>+IFERROR(IF(COUNT(M15:N15),ROUND(SUM(M15,N15),2),""),"")</f>
        <v>5522972</v>
      </c>
      <c r="P15" s="42">
        <f>+IFERROR(IF(COUNT(O15),ROUND(O15/('Shareholding Pattern'!$P$58)*100,2),""),0)</f>
        <v>35.729999999999997</v>
      </c>
      <c r="Q15" s="38"/>
      <c r="R15" s="38"/>
      <c r="S15" s="341" t="str">
        <f>+IFERROR(IF(COUNT(Q15:R15),ROUND(SUM(Q15:R15),0),""),"")</f>
        <v/>
      </c>
      <c r="T15" s="14">
        <f>+IFERROR(IF(COUNT(K15,S15),ROUND(SUM(S15,K15)/SUM('Shareholding Pattern'!$L$57,'Shareholding Pattern'!$T$57)*100,2),""),0)</f>
        <v>35.729999999999997</v>
      </c>
      <c r="U15" s="38"/>
      <c r="V15" s="14" t="str">
        <f>+IFERROR(IF(COUNT(U15),ROUND(SUM(U15)/SUM(K15)*100,2),""),0)</f>
        <v/>
      </c>
      <c r="W15" s="38"/>
      <c r="X15" s="14" t="str">
        <f>+IFERROR(IF(COUNT(W15),ROUND(SUM(W15)/SUM(K15)*100,2),""),0)</f>
        <v/>
      </c>
      <c r="Y15" s="38">
        <v>5522972</v>
      </c>
      <c r="Z15" s="245"/>
      <c r="AA15" s="281" t="s">
        <v>519</v>
      </c>
      <c r="AB15" s="10"/>
      <c r="AC15" s="10">
        <f>IF(SUM(H15:Y15)&gt;0,1,0)</f>
        <v>1</v>
      </c>
    </row>
    <row r="16" spans="5:45" ht="24.95" hidden="1" customHeight="1">
      <c r="E16" s="2"/>
      <c r="F16" s="3"/>
      <c r="G16" s="3"/>
      <c r="H16" s="3"/>
      <c r="I16" s="3"/>
      <c r="J16" s="3"/>
      <c r="K16" s="3"/>
      <c r="L16" s="3"/>
      <c r="M16" s="3"/>
      <c r="N16" s="3"/>
      <c r="O16" s="3"/>
      <c r="P16" s="3"/>
      <c r="Q16" s="3"/>
      <c r="R16" s="3"/>
      <c r="S16" s="3"/>
      <c r="T16" s="3"/>
      <c r="U16" s="3"/>
      <c r="V16" s="3"/>
      <c r="W16" s="3"/>
      <c r="X16" s="3"/>
      <c r="Y16" s="36"/>
    </row>
    <row r="17" spans="5:25" ht="20.100000000000001" customHeight="1">
      <c r="E17" s="31"/>
      <c r="F17" s="57" t="s">
        <v>450</v>
      </c>
      <c r="G17" s="57" t="s">
        <v>19</v>
      </c>
      <c r="H17" s="44">
        <f>+IFERROR(IF(COUNT(H14:H16),ROUND(SUM(H14:H16),0),""),"")</f>
        <v>5522972</v>
      </c>
      <c r="I17" s="44" t="str">
        <f>+IFERROR(IF(COUNT(I14:I16),ROUND(SUM(I14:I16),0),""),"")</f>
        <v/>
      </c>
      <c r="J17" s="44" t="str">
        <f>+IFERROR(IF(COUNT(J14:J16),ROUND(SUM(J14:J16),0),""),"")</f>
        <v/>
      </c>
      <c r="K17" s="44">
        <f>+IFERROR(IF(COUNT(K14:K16),ROUND(SUM(K14:K16),0),""),"")</f>
        <v>5522972</v>
      </c>
      <c r="L17" s="14">
        <f>+IFERROR(IF(COUNT(K17),ROUND(K17/'Shareholding Pattern'!$L$57*100,2),""),0)</f>
        <v>35.729999999999997</v>
      </c>
      <c r="M17" s="29">
        <f>+IFERROR(IF(COUNT(M14:M16),ROUND(SUM(M14:M16),0),""),"")</f>
        <v>5522972</v>
      </c>
      <c r="N17" s="29" t="str">
        <f>+IFERROR(IF(COUNT(N14:N16),ROUND(SUM(N14:N16),0),""),"")</f>
        <v/>
      </c>
      <c r="O17" s="29">
        <f>+IFERROR(IF(COUNT(O14:O16),ROUND(SUM(O14:O16),0),""),"")</f>
        <v>5522972</v>
      </c>
      <c r="P17" s="14">
        <f>+IFERROR(IF(COUNT(O17),ROUND(O17/('Shareholding Pattern'!$P$58)*100,2),""),0)</f>
        <v>35.729999999999997</v>
      </c>
      <c r="Q17" s="44" t="str">
        <f>+IFERROR(IF(COUNT(Q14:Q16),ROUND(SUM(Q14:Q16),0),""),"")</f>
        <v/>
      </c>
      <c r="R17" s="44" t="str">
        <f>+IFERROR(IF(COUNT(R14:R16),ROUND(SUM(R14:R16),0),""),"")</f>
        <v/>
      </c>
      <c r="S17" s="44" t="str">
        <f>+IFERROR(IF(COUNT(S14:S16),ROUND(SUM(S14:S16),0),""),"")</f>
        <v/>
      </c>
      <c r="T17" s="14">
        <f>+IFERROR(IF(COUNT(K17,S17),ROUND(SUM(S17,K17)/SUM('Shareholding Pattern'!$L$57,'Shareholding Pattern'!$T$57)*100,2),""),0)</f>
        <v>35.729999999999997</v>
      </c>
      <c r="U17" s="44" t="str">
        <f>+IFERROR(IF(COUNT(U14:U16),ROUND(SUM(U14:U16),0),""),"")</f>
        <v/>
      </c>
      <c r="V17" s="14" t="str">
        <f>+IFERROR(IF(COUNT(U17),ROUND(SUM(U17)/SUM(K17)*100,2),""),0)</f>
        <v/>
      </c>
      <c r="W17" s="44" t="str">
        <f>+IFERROR(IF(COUNT(W14:W16),ROUND(SUM(W14:W16),0),""),"")</f>
        <v/>
      </c>
      <c r="X17" s="14" t="str">
        <f>+IFERROR(IF(COUNT(W17),ROUND(SUM(W17)/SUM(K17)*100,2),""),0)</f>
        <v/>
      </c>
      <c r="Y17" s="44">
        <f>+IFERROR(IF(COUNT(Y14:Y16),ROUND(SUM(Y14:Y16),0),""),"")</f>
        <v>5522972</v>
      </c>
    </row>
  </sheetData>
  <sheetProtection algorithmName="SHA-512" hashValue="Jl63ePiYkzrMqLkv4m2Of8FFyHIn1f/013K+4t9Q597wSnZ/Ykm/Bw0UM+352+fyj+1xNNjxr4V0c6hR45QBug==" saltValue="YL/W1Fhk0yKDBOO7LWyp7Q=="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W15" xr:uid="{00000000-0002-0000-0B00-000000000000}">
      <formula1>H13</formula1>
    </dataValidation>
    <dataValidation type="whole" operator="lessThanOrEqual" allowBlank="1" showInputMessage="1" showErrorMessage="1" sqref="U13 U15" xr:uid="{00000000-0002-0000-0B00-000001000000}">
      <formula1>H13</formula1>
    </dataValidation>
    <dataValidation type="whole" operator="lessThanOrEqual" allowBlank="1" showInputMessage="1" showErrorMessage="1" sqref="Y13 Y15" xr:uid="{00000000-0002-0000-0B00-000002000000}">
      <formula1>K13</formula1>
    </dataValidation>
    <dataValidation type="whole" operator="greaterThanOrEqual" allowBlank="1" showInputMessage="1" showErrorMessage="1" sqref="Q13:R13 M13:N13 H13:J13 Q15:R15 M15:N15 H15:J15" xr:uid="{00000000-0002-0000-0B00-000003000000}">
      <formula1>0</formula1>
    </dataValidation>
    <dataValidation type="textLength" operator="equal" allowBlank="1" showInputMessage="1" showErrorMessage="1" prompt="[A-Z][A-Z][A-Z][A-Z][A-Z][0-9][0-9][0-9][0-9][A-Z]_x000a__x000a_In absence of PAN write : ZZZZZ9999Z" sqref="G13 G15" xr:uid="{00000000-0002-0000-0B00-000004000000}">
      <formula1>10</formula1>
    </dataValidation>
    <dataValidation type="list" allowBlank="1" showInputMessage="1" showErrorMessage="1" sqref="AA13 AA15" xr:uid="{00000000-0002-0000-0B00-000005000000}">
      <formula1>$AR$2:$AS$2</formula1>
    </dataValidation>
  </dataValidations>
  <hyperlinks>
    <hyperlink ref="G17" location="'Shareholding Pattern'!F20" display="Total" xr:uid="{00000000-0004-0000-0B00-000000000000}"/>
    <hyperlink ref="F17" location="'Shareholding Pattern'!F20" display="Total" xr:uid="{00000000-0004-0000-0B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Button 1">
              <controlPr defaultSize="0" print="0" autoFill="0" autoPict="0" macro="[0]!opentextblock">
                <anchor moveWithCells="1" sizeWithCells="1">
                  <from>
                    <xdr:col>25</xdr:col>
                    <xdr:colOff>66675</xdr:colOff>
                    <xdr:row>14</xdr:row>
                    <xdr:rowOff>66675</xdr:rowOff>
                  </from>
                  <to>
                    <xdr:col>25</xdr:col>
                    <xdr:colOff>1323975</xdr:colOff>
                    <xdr:row>14</xdr:row>
                    <xdr:rowOff>266700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5703125" customWidth="1"/>
    <col min="17" max="18" width="14.5703125" hidden="1" customWidth="1"/>
    <col min="19" max="19" width="14.5703125" customWidth="1"/>
    <col min="20" max="20" width="19.140625" customWidth="1"/>
    <col min="21" max="21" width="15.42578125" hidden="1" customWidth="1"/>
    <col min="22" max="22" width="7.42578125" hidden="1" customWidth="1"/>
    <col min="23" max="23" width="15.42578125" hidden="1" customWidth="1"/>
    <col min="24" max="24" width="7.28515625" hidden="1" customWidth="1"/>
    <col min="25" max="25" width="15.42578125" customWidth="1"/>
    <col min="26" max="26" width="18.42578125" customWidth="1"/>
    <col min="27" max="27" width="17.140625" customWidth="1"/>
    <col min="28" max="28" width="2.5703125" customWidth="1"/>
    <col min="29" max="16384" width="2"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9" spans="5:45"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13</v>
      </c>
      <c r="X9" s="414"/>
      <c r="Y9" s="414" t="s">
        <v>14</v>
      </c>
      <c r="Z9" s="414" t="s">
        <v>499</v>
      </c>
      <c r="AA9" s="415" t="s">
        <v>517</v>
      </c>
    </row>
    <row r="10" spans="5:45"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Y10" s="414"/>
      <c r="Z10" s="414"/>
      <c r="AA10" s="416"/>
    </row>
    <row r="11" spans="5:45"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27" t="s">
        <v>20</v>
      </c>
      <c r="X11" s="27" t="s">
        <v>21</v>
      </c>
      <c r="Y11" s="414"/>
      <c r="Z11" s="414"/>
      <c r="AA11" s="417"/>
    </row>
    <row r="12" spans="5:45" ht="21" customHeight="1">
      <c r="E12" s="8" t="s">
        <v>83</v>
      </c>
      <c r="F12" s="242"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Pattern'!$L$57*100,2),""),0)</f>
        <v/>
      </c>
      <c r="M13" s="240" t="str">
        <f>IF(H13="","",H13)</f>
        <v/>
      </c>
      <c r="N13" s="173"/>
      <c r="O13" s="42" t="str">
        <f>+IFERROR(IF(COUNT(M13:N13),ROUND(SUM(M13,N13),2),""),"")</f>
        <v/>
      </c>
      <c r="P13" s="14" t="str">
        <f>+IFERROR(IF(COUNT(O13),ROUND(O13/('Shareholding Pattern'!$P$58)*100,2),""),0)</f>
        <v/>
      </c>
      <c r="Q13" s="38"/>
      <c r="R13" s="38"/>
      <c r="S13" s="39" t="str">
        <f>+IFERROR(IF(COUNT(Q13:R13),ROUND(SUM(Q13:R13),0),""),"")</f>
        <v/>
      </c>
      <c r="T13" s="14" t="str">
        <f>+IFERROR(IF(COUNT(K13,S13),ROUND(SUM(S13,K13)/SUM('Shareholding Pattern'!$L$57,'Shareholding Pattern'!$T$57)*100,2),""),0)</f>
        <v/>
      </c>
      <c r="U13" s="38"/>
      <c r="V13" s="14" t="str">
        <f>+IFERROR(IF(COUNT(U13),ROUND(SUM(U13)/SUM(K13)*100,2),""),0)</f>
        <v/>
      </c>
      <c r="W13" s="38"/>
      <c r="X13" s="14" t="str">
        <f>+IFERROR(IF(COUNT(W13),ROUND(SUM(W13)/SUM(K13)*100,2),""),0)</f>
        <v/>
      </c>
      <c r="Y13" s="13"/>
      <c r="Z13" s="243"/>
      <c r="AA13" s="280"/>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Pattern'!$L$57*100,2),""),0)</f>
        <v/>
      </c>
      <c r="M16" s="29" t="str">
        <f>+IFERROR(IF(COUNT(M14:M15),ROUND(SUM(M14:M15),0),""),"")</f>
        <v/>
      </c>
      <c r="N16" s="29" t="str">
        <f>+IFERROR(IF(COUNT(N14:N15),ROUND(SUM(N14:N15),0),""),"")</f>
        <v/>
      </c>
      <c r="O16" s="29" t="str">
        <f>+IFERROR(IF(COUNT(O14:O15),ROUND(SUM(O14:O15),0),""),"")</f>
        <v/>
      </c>
      <c r="P16" s="14" t="str">
        <f>+IFERROR(IF(COUNT(O16),ROUND(O16/('Shareholding Pattern'!$P$58)*100,2),""),0)</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440</v>
      </c>
    </row>
  </sheetData>
  <sheetProtection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C00-000000000000}">
      <formula1>H13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Y13" xr:uid="{00000000-0002-0000-0C00-000002000000}">
      <formula1>K13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H13:J13 M13:N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1" display="Total" xr:uid="{00000000-0004-0000-0C00-000000000000}"/>
    <hyperlink ref="F16" location="'Shareholding Pattern'!F21" display="Total" xr:uid="{00000000-0004-0000-0C00-000001000000}"/>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42578125" customWidth="1"/>
    <col min="17" max="18" width="14.5703125" hidden="1" customWidth="1"/>
    <col min="19" max="19" width="14.5703125" customWidth="1"/>
    <col min="20" max="20" width="19.140625" customWidth="1"/>
    <col min="21" max="21" width="15.42578125" hidden="1" customWidth="1"/>
    <col min="22" max="22" width="8.42578125" hidden="1" customWidth="1"/>
    <col min="23" max="23" width="15.42578125" hidden="1" customWidth="1"/>
    <col min="24" max="24" width="7.5703125" hidden="1" customWidth="1"/>
    <col min="25" max="25" width="15.42578125" customWidth="1"/>
    <col min="26" max="26" width="17.5703125" customWidth="1"/>
    <col min="27" max="27" width="17.140625" customWidth="1"/>
    <col min="28" max="28" width="3.28515625" customWidth="1"/>
    <col min="29" max="16384" width="1.425781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c r="AR7" t="s">
        <v>393</v>
      </c>
    </row>
    <row r="8" spans="5:45" ht="15" customHeight="1">
      <c r="AR8" t="s">
        <v>395</v>
      </c>
    </row>
    <row r="9" spans="5:45"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13</v>
      </c>
      <c r="X9" s="414"/>
      <c r="Y9" s="414" t="s">
        <v>14</v>
      </c>
      <c r="Z9" s="414" t="s">
        <v>499</v>
      </c>
      <c r="AA9" s="415" t="s">
        <v>517</v>
      </c>
      <c r="AR9" t="s">
        <v>396</v>
      </c>
    </row>
    <row r="10" spans="5:45"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Y10" s="414"/>
      <c r="Z10" s="414"/>
      <c r="AA10" s="416"/>
      <c r="AR10" t="s">
        <v>397</v>
      </c>
    </row>
    <row r="11" spans="5:45"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27" t="s">
        <v>20</v>
      </c>
      <c r="X11" s="27" t="s">
        <v>21</v>
      </c>
      <c r="Y11" s="414"/>
      <c r="Z11" s="414"/>
      <c r="AA11" s="417"/>
      <c r="AR11" t="s">
        <v>402</v>
      </c>
    </row>
    <row r="12" spans="5:45" ht="21.75" customHeight="1">
      <c r="E12" s="8" t="s">
        <v>84</v>
      </c>
      <c r="F12" s="242" t="s">
        <v>40</v>
      </c>
      <c r="G12" s="25"/>
      <c r="H12" s="25"/>
      <c r="I12" s="25"/>
      <c r="J12" s="25"/>
      <c r="K12" s="25"/>
      <c r="L12" s="25"/>
      <c r="M12" s="25"/>
      <c r="N12" s="25"/>
      <c r="O12" s="25"/>
      <c r="P12" s="25"/>
      <c r="Q12" s="25"/>
      <c r="R12" s="25"/>
      <c r="S12" s="25"/>
      <c r="T12" s="25"/>
      <c r="U12" s="25"/>
      <c r="V12" s="25"/>
      <c r="W12" s="25"/>
      <c r="X12" s="25"/>
      <c r="Y12" s="25"/>
      <c r="Z12" s="25"/>
      <c r="AA12" s="26"/>
      <c r="AR12" t="s">
        <v>398</v>
      </c>
    </row>
    <row r="13" spans="5:45" s="10" customFormat="1" ht="20.100000000000001" hidden="1" customHeight="1">
      <c r="E13" s="53"/>
      <c r="F13" s="62"/>
      <c r="G13" s="9"/>
      <c r="H13" s="13"/>
      <c r="I13" s="38"/>
      <c r="J13" s="38"/>
      <c r="K13" s="37" t="str">
        <f>+IFERROR(IF(COUNT(H13:J13),ROUND(SUM(H13:J13),0),""),"")</f>
        <v/>
      </c>
      <c r="L13" s="14" t="str">
        <f>+IFERROR(IF(COUNT(K13),ROUND(K13/'Shareholding Pattern'!$L$57*100,2),""),0)</f>
        <v/>
      </c>
      <c r="M13" s="240" t="str">
        <f>IF(H13="","",H13)</f>
        <v/>
      </c>
      <c r="N13" s="173"/>
      <c r="O13" s="42" t="str">
        <f>+IFERROR(IF(COUNT(M13:N13),ROUND(SUM(M13,N13),2),""),"")</f>
        <v/>
      </c>
      <c r="P13" s="14" t="str">
        <f>+IFERROR(IF(COUNT(O13),ROUND(O13/('Shareholding Pattern'!$P$58)*100,2),""),0)</f>
        <v/>
      </c>
      <c r="Q13" s="38"/>
      <c r="R13" s="38"/>
      <c r="S13" s="39" t="str">
        <f>+IFERROR(IF(COUNT(Q13:R13),ROUND(SUM(Q13:R13),0),""),"")</f>
        <v/>
      </c>
      <c r="T13" s="14" t="str">
        <f>+IFERROR(IF(COUNT(K13,S13),ROUND(SUM(S13,K13)/SUM('Shareholding Pattern'!$L$57,'Shareholding Pattern'!$T$57)*100,2),""),0)</f>
        <v/>
      </c>
      <c r="U13" s="38"/>
      <c r="V13" s="14" t="str">
        <f>+IFERROR(IF(COUNT(U13),ROUND(SUM(U13)/SUM(K13)*100,2),""),0)</f>
        <v/>
      </c>
      <c r="W13" s="38"/>
      <c r="X13" s="14" t="str">
        <f>+IFERROR(IF(COUNT(W13),ROUND(SUM(W13)/SUM(K13)*100,2),""),0)</f>
        <v/>
      </c>
      <c r="Y13" s="13"/>
      <c r="Z13" s="243"/>
      <c r="AA13" s="280"/>
      <c r="AC13" s="10">
        <f>IF(SUM(H13:Y13)&gt;0,1,0)</f>
        <v>0</v>
      </c>
      <c r="AD13" s="10" t="str">
        <f>IF(COUNT(H15:$Y$15000)=0,"",SUM(AC1:AC65533))</f>
        <v/>
      </c>
      <c r="AR13" s="10" t="s">
        <v>399</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400</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450</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Pattern'!$L$57*100,2),""),0)</f>
        <v/>
      </c>
      <c r="M16" s="28" t="str">
        <f>+IFERROR(IF(COUNT(M14:M15),ROUND(SUM(M14:M15),0),""),"")</f>
        <v/>
      </c>
      <c r="N16" s="28" t="str">
        <f>+IFERROR(IF(COUNT(N14:N15),ROUND(SUM(N14:N15),0),""),"")</f>
        <v/>
      </c>
      <c r="O16" s="28" t="str">
        <f>+IFERROR(IF(COUNT(O14:O15),ROUND(SUM(O14:O15),0),""),"")</f>
        <v/>
      </c>
      <c r="P16" s="14" t="str">
        <f>+IFERROR(IF(COUNT(O16),ROUND(O16/('Shareholding Pattern'!$P$58)*100,2),""),0)</f>
        <v/>
      </c>
      <c r="Q16" s="1" t="str">
        <f>+IFERROR(IF(COUNT(Q14:Q15),ROUND(SUM(Q14:Q15),0),""),"")</f>
        <v/>
      </c>
      <c r="R16" s="1" t="str">
        <f>+IFERROR(IF(COUNT(R14:R15),ROUND(SUM(R14:R15),0),""),"")</f>
        <v/>
      </c>
      <c r="S16" s="1" t="str">
        <f>+IFERROR(IF(COUNT(S14:S15),ROUND(SUM(S14:S15),0),""),"")</f>
        <v/>
      </c>
      <c r="T16" s="14" t="str">
        <f>+IFERROR(IF(COUNT(K16,S16),ROUND(SUM(S16,K16)/SUM('Shareholding Pattern'!$L$57,'Shareholding Pattern'!$T$57)*100,2),""),0)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sheet="1" objects="1" scenarios="1"/>
  <mergeCells count="20">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 ref="R9:R11"/>
    <mergeCell ref="J9:J11"/>
    <mergeCell ref="K9:K11"/>
    <mergeCell ref="L9:L11"/>
  </mergeCells>
  <dataValidations count="6">
    <dataValidation type="whole" operator="lessThanOrEqual" allowBlank="1" showInputMessage="1" showErrorMessage="1" sqref="Y13" xr:uid="{00000000-0002-0000-0D00-000000000000}">
      <formula1>K13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W13" xr:uid="{00000000-0002-0000-0D00-000002000000}">
      <formula1>H13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2" display="Total" xr:uid="{00000000-0004-0000-0D00-000000000000}"/>
    <hyperlink ref="F16" location="'Shareholding Pattern'!F22" display="Total" xr:uid="{00000000-0004-0000-0D00-000001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8.5703125" customWidth="1"/>
    <col min="17" max="18" width="14.5703125" hidden="1" customWidth="1"/>
    <col min="19" max="19" width="14.5703125" customWidth="1"/>
    <col min="20" max="20" width="19.140625" customWidth="1"/>
    <col min="21" max="21" width="15.42578125" hidden="1" customWidth="1"/>
    <col min="22" max="22" width="8.7109375" hidden="1" customWidth="1"/>
    <col min="23" max="23" width="15.42578125" hidden="1" customWidth="1"/>
    <col min="24" max="24" width="8.5703125" hidden="1" customWidth="1"/>
    <col min="25" max="25" width="15.42578125" customWidth="1"/>
    <col min="26" max="26" width="16.5703125" customWidth="1"/>
    <col min="27" max="27" width="17.140625" customWidth="1"/>
    <col min="28" max="28" width="4.7109375" customWidth="1"/>
    <col min="29" max="16384" width="2.42578125" hidden="1"/>
  </cols>
  <sheetData>
    <row r="1" spans="5:45" hidden="1">
      <c r="I1">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7" spans="5:45" ht="15" customHeight="1">
      <c r="AR7" t="s">
        <v>393</v>
      </c>
    </row>
    <row r="8" spans="5:45" ht="15" customHeight="1">
      <c r="AR8" t="s">
        <v>395</v>
      </c>
    </row>
    <row r="9" spans="5:45"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13</v>
      </c>
      <c r="X9" s="414"/>
      <c r="Y9" s="414" t="s">
        <v>14</v>
      </c>
      <c r="Z9" s="414" t="s">
        <v>499</v>
      </c>
      <c r="AA9" s="415" t="s">
        <v>517</v>
      </c>
      <c r="AR9" t="s">
        <v>396</v>
      </c>
    </row>
    <row r="10" spans="5:45"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Y10" s="414"/>
      <c r="Z10" s="414"/>
      <c r="AA10" s="416"/>
      <c r="AR10" t="s">
        <v>397</v>
      </c>
    </row>
    <row r="11" spans="5:45"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27" t="s">
        <v>20</v>
      </c>
      <c r="X11" s="27" t="s">
        <v>21</v>
      </c>
      <c r="Y11" s="414"/>
      <c r="Z11" s="414"/>
      <c r="AA11" s="417"/>
      <c r="AR11" t="s">
        <v>402</v>
      </c>
    </row>
    <row r="12" spans="5:45" ht="21.75" customHeight="1">
      <c r="E12" s="8" t="s">
        <v>85</v>
      </c>
      <c r="F12" s="242" t="s">
        <v>41</v>
      </c>
      <c r="G12" s="25"/>
      <c r="H12" s="25"/>
      <c r="I12" s="25"/>
      <c r="J12" s="25"/>
      <c r="K12" s="25"/>
      <c r="L12" s="25"/>
      <c r="M12" s="25"/>
      <c r="N12" s="25"/>
      <c r="O12" s="25"/>
      <c r="P12" s="25"/>
      <c r="Q12" s="25"/>
      <c r="R12" s="25"/>
      <c r="S12" s="25"/>
      <c r="T12" s="25"/>
      <c r="U12" s="25"/>
      <c r="V12" s="25"/>
      <c r="W12" s="25"/>
      <c r="X12" s="25"/>
      <c r="Y12" s="25"/>
      <c r="Z12" s="25"/>
      <c r="AA12" s="26"/>
      <c r="AR12" t="s">
        <v>398</v>
      </c>
    </row>
    <row r="13" spans="5:45" s="10" customFormat="1" ht="20.100000000000001" hidden="1" customHeight="1">
      <c r="E13" s="53"/>
      <c r="F13" s="62"/>
      <c r="G13" s="9"/>
      <c r="H13" s="13"/>
      <c r="I13" s="38"/>
      <c r="J13" s="38"/>
      <c r="K13" s="37" t="str">
        <f>+IFERROR(IF(COUNT(H13:J13),ROUND(SUM(H13:J13),0),""),"")</f>
        <v/>
      </c>
      <c r="L13" s="14" t="str">
        <f>+IFERROR(IF(COUNT(K13),ROUND(K13/'Shareholding Pattern'!$L$57*100,2),""),0)</f>
        <v/>
      </c>
      <c r="M13" s="240" t="str">
        <f>IF(H13="","",H13)</f>
        <v/>
      </c>
      <c r="N13" s="173"/>
      <c r="O13" s="42" t="str">
        <f>+IFERROR(IF(COUNT(M13:N13),ROUND(SUM(M13,N13),2),""),"")</f>
        <v/>
      </c>
      <c r="P13" s="14" t="str">
        <f>+IFERROR(IF(COUNT(O13),ROUND(O13/('Shareholding Pattern'!$P$58)*100,2),""),0)</f>
        <v/>
      </c>
      <c r="Q13" s="38"/>
      <c r="R13" s="38"/>
      <c r="S13" s="39" t="str">
        <f>+IFERROR(IF(COUNT(Q13:R13),ROUND(SUM(Q13:R13),0),""),"")</f>
        <v/>
      </c>
      <c r="T13" s="14" t="str">
        <f>+IFERROR(IF(COUNT(K13,S13),ROUND(SUM(S13,K13)/SUM('Shareholding Pattern'!$L$57,'Shareholding Pattern'!$T$57)*100,2),""),0)</f>
        <v/>
      </c>
      <c r="U13" s="38"/>
      <c r="V13" s="14" t="str">
        <f>+IFERROR(IF(COUNT(U13),ROUND(SUM(U13)/SUM(K13)*100,2),""),0)</f>
        <v/>
      </c>
      <c r="W13" s="38"/>
      <c r="X13" s="14" t="str">
        <f>+IFERROR(IF(COUNT(W13),ROUND(SUM(W13)/SUM(K13)*100,2),""),0)</f>
        <v/>
      </c>
      <c r="Y13" s="13"/>
      <c r="Z13" s="243"/>
      <c r="AA13" s="280"/>
      <c r="AC13" s="10">
        <f>IF(SUM(H13:Y13)&gt;0,1,0)</f>
        <v>0</v>
      </c>
      <c r="AD13" s="10" t="str">
        <f>IF(COUNT(H15:$Y$15000)=0,"",SUM(AC1:AC65533))</f>
        <v/>
      </c>
      <c r="AR13" s="10" t="s">
        <v>399</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400</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448</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Pattern'!$L$57*100,2),""),0)</f>
        <v/>
      </c>
      <c r="M16" s="28" t="str">
        <f>+IFERROR(IF(COUNT(M14:M15),ROUND(SUM(M14:M15),0),""),"")</f>
        <v/>
      </c>
      <c r="N16" s="28" t="str">
        <f>+IFERROR(IF(COUNT(N14:N15),ROUND(SUM(N14:N15),0),""),"")</f>
        <v/>
      </c>
      <c r="O16" s="28" t="str">
        <f>+IFERROR(IF(COUNT(O14:O15),ROUND(SUM(O14:O15),0),""),"")</f>
        <v/>
      </c>
      <c r="P16" s="14" t="str">
        <f>+IFERROR(IF(COUNT(O16),ROUND(O16/('Shareholding Pattern'!$P$58)*100,2),""),0)</f>
        <v/>
      </c>
      <c r="Q16" s="1" t="str">
        <f>+IFERROR(IF(COUNT(Q14:Q15),ROUND(SUM(Q14:Q15),0),""),"")</f>
        <v/>
      </c>
      <c r="R16" s="1" t="str">
        <f>+IFERROR(IF(COUNT(R14:R15),ROUND(SUM(R14:R15),0),""),"")</f>
        <v/>
      </c>
      <c r="S16" s="1" t="str">
        <f>+IFERROR(IF(COUNT(S14:S15),ROUND(SUM(S14:S15),0),""),"")</f>
        <v/>
      </c>
      <c r="T16" s="14" t="str">
        <f>+IFERROR(IF(COUNT(K16,S16),ROUND(SUM(S16,K16)/SUM('Shareholding Pattern'!$L$57,'Shareholding Pattern'!$T$57)*100,2),""),0)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E00-000000000000}">
      <formula1>H13</formula1>
    </dataValidation>
    <dataValidation type="whole" operator="lessThanOrEqual" allowBlank="1" showInputMessage="1" showErrorMessage="1" sqref="U13" xr:uid="{00000000-0002-0000-0E00-000001000000}">
      <formula1>H13</formula1>
    </dataValidation>
    <dataValidation type="whole" operator="lessThanOrEqual" allowBlank="1" showInputMessage="1" showErrorMessage="1" sqref="Y13" xr:uid="{00000000-0002-0000-0E00-000002000000}">
      <formula1>K13</formula1>
    </dataValidation>
    <dataValidation type="textLength" operator="equal" allowBlank="1" showInputMessage="1" showErrorMessage="1" prompt="[A-Z][A-Z][A-Z][A-Z][A-Z][0-9][0-9][0-9][0-9][A-Z]_x000a__x000a_In absence of PAN write : ZZZZZ9999Z" sqref="G13" xr:uid="{00000000-0002-0000-0E00-000003000000}">
      <formula1>10</formula1>
    </dataValidation>
    <dataValidation type="whole" operator="greaterThanOrEqual" allowBlank="1" showInputMessage="1" showErrorMessage="1" sqref="Q13:R13 M13:N13 H13:J13" xr:uid="{00000000-0002-0000-0E00-000004000000}">
      <formula1>0</formula1>
    </dataValidation>
    <dataValidation type="list" allowBlank="1" showInputMessage="1" showErrorMessage="1" sqref="AA13" xr:uid="{00000000-0002-0000-0E00-000005000000}">
      <formula1>$AR$2:$AS$2</formula1>
    </dataValidation>
  </dataValidations>
  <hyperlinks>
    <hyperlink ref="G16" location="'Shareholding Pattern'!F23" display="Total" xr:uid="{00000000-0004-0000-0E00-000000000000}"/>
    <hyperlink ref="F16" location="'Shareholding Pattern'!F23" display="Total" xr:uid="{00000000-0004-0000-0E00-000001000000}"/>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8" width="13.7109375" customWidth="1"/>
    <col min="9" max="10" width="14.5703125" customWidth="1"/>
    <col min="11" max="11" width="14.5703125" hidden="1" customWidth="1"/>
    <col min="12" max="12" width="15.5703125" hidden="1" customWidth="1"/>
    <col min="13" max="13" width="13.5703125" customWidth="1"/>
    <col min="14" max="14" width="15.42578125" customWidth="1"/>
    <col min="15" max="15" width="16" customWidth="1"/>
    <col min="16" max="16" width="15.28515625" hidden="1" customWidth="1"/>
    <col min="17" max="17" width="14.5703125" customWidth="1"/>
    <col min="18" max="18" width="12.5703125" customWidth="1"/>
    <col min="19" max="20" width="14.5703125" hidden="1" customWidth="1"/>
    <col min="21" max="21" width="18" customWidth="1"/>
    <col min="22" max="22" width="15.42578125" customWidth="1"/>
    <col min="23" max="23" width="12.5703125" hidden="1" customWidth="1"/>
    <col min="24" max="24" width="8.5703125" hidden="1" customWidth="1"/>
    <col min="25" max="25" width="12.5703125" hidden="1" customWidth="1"/>
    <col min="26" max="26" width="8.42578125" hidden="1" customWidth="1"/>
    <col min="27" max="27" width="15.85546875" customWidth="1"/>
    <col min="28" max="28" width="16.5703125" customWidth="1"/>
    <col min="29" max="29" width="17.140625" style="252" customWidth="1"/>
    <col min="30" max="30" width="3.85546875" style="252" customWidth="1"/>
    <col min="31" max="16383" width="4" hidden="1"/>
    <col min="16384" max="16384" width="3.7109375" hidden="1"/>
  </cols>
  <sheetData>
    <row r="1" spans="4:53" hidden="1">
      <c r="I1">
        <v>0</v>
      </c>
      <c r="AC1"/>
      <c r="AD1"/>
    </row>
    <row r="2" spans="4:53" hidden="1">
      <c r="E2" t="s">
        <v>348</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180</v>
      </c>
      <c r="Z2" t="s">
        <v>181</v>
      </c>
      <c r="AA2" t="s">
        <v>182</v>
      </c>
      <c r="AB2" t="s">
        <v>499</v>
      </c>
      <c r="AC2" t="s">
        <v>517</v>
      </c>
      <c r="AD2"/>
      <c r="AR2" t="s">
        <v>519</v>
      </c>
      <c r="AS2" t="s">
        <v>520</v>
      </c>
    </row>
    <row r="3" spans="4:53" hidden="1">
      <c r="AC3"/>
      <c r="AD3"/>
      <c r="AR3" t="s">
        <v>498</v>
      </c>
      <c r="AS3" t="s">
        <v>525</v>
      </c>
      <c r="AT3" t="s">
        <v>526</v>
      </c>
      <c r="AU3" t="s">
        <v>628</v>
      </c>
      <c r="AV3" t="s">
        <v>401</v>
      </c>
      <c r="AW3" t="s">
        <v>527</v>
      </c>
      <c r="AX3" t="s">
        <v>400</v>
      </c>
      <c r="AY3" t="s">
        <v>395</v>
      </c>
      <c r="AZ3" t="s">
        <v>528</v>
      </c>
      <c r="BA3" t="s">
        <v>524</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415" t="s">
        <v>137</v>
      </c>
      <c r="E9" s="414" t="s">
        <v>34</v>
      </c>
      <c r="F9" s="414"/>
      <c r="G9" s="415" t="s">
        <v>136</v>
      </c>
      <c r="H9" s="414" t="s">
        <v>1</v>
      </c>
      <c r="I9" s="414" t="s">
        <v>426</v>
      </c>
      <c r="J9" s="414" t="s">
        <v>3</v>
      </c>
      <c r="K9" s="414" t="s">
        <v>4</v>
      </c>
      <c r="L9" s="414" t="s">
        <v>5</v>
      </c>
      <c r="M9" s="414" t="s">
        <v>6</v>
      </c>
      <c r="N9" s="414" t="s">
        <v>7</v>
      </c>
      <c r="O9" s="414" t="s">
        <v>8</v>
      </c>
      <c r="P9" s="414"/>
      <c r="Q9" s="414"/>
      <c r="R9" s="414"/>
      <c r="S9" s="414" t="s">
        <v>9</v>
      </c>
      <c r="T9" s="415" t="s">
        <v>505</v>
      </c>
      <c r="U9" s="415" t="s">
        <v>134</v>
      </c>
      <c r="V9" s="414" t="s">
        <v>107</v>
      </c>
      <c r="W9" s="414" t="s">
        <v>12</v>
      </c>
      <c r="X9" s="414"/>
      <c r="Y9" s="414" t="s">
        <v>13</v>
      </c>
      <c r="Z9" s="414"/>
      <c r="AA9" s="414" t="s">
        <v>14</v>
      </c>
      <c r="AB9" s="414" t="s">
        <v>499</v>
      </c>
      <c r="AC9" s="415" t="s">
        <v>517</v>
      </c>
      <c r="AD9"/>
      <c r="AV9" t="s">
        <v>34</v>
      </c>
    </row>
    <row r="10" spans="4:53" ht="31.5" customHeight="1">
      <c r="D10" s="416"/>
      <c r="E10" s="414"/>
      <c r="F10" s="414"/>
      <c r="G10" s="416"/>
      <c r="H10" s="414"/>
      <c r="I10" s="414"/>
      <c r="J10" s="414"/>
      <c r="K10" s="414"/>
      <c r="L10" s="414"/>
      <c r="M10" s="414"/>
      <c r="N10" s="414"/>
      <c r="O10" s="414" t="s">
        <v>15</v>
      </c>
      <c r="P10" s="414"/>
      <c r="Q10" s="414"/>
      <c r="R10" s="414" t="s">
        <v>16</v>
      </c>
      <c r="S10" s="414"/>
      <c r="T10" s="416"/>
      <c r="U10" s="416"/>
      <c r="V10" s="414"/>
      <c r="W10" s="414"/>
      <c r="X10" s="414"/>
      <c r="Y10" s="414"/>
      <c r="Z10" s="414"/>
      <c r="AA10" s="414"/>
      <c r="AB10" s="414"/>
      <c r="AC10" s="416"/>
      <c r="AD10"/>
      <c r="AV10" t="s">
        <v>437</v>
      </c>
    </row>
    <row r="11" spans="4:53" ht="78.75" customHeight="1">
      <c r="D11" s="417"/>
      <c r="E11" s="414"/>
      <c r="F11" s="414"/>
      <c r="G11" s="417"/>
      <c r="H11" s="414"/>
      <c r="I11" s="414"/>
      <c r="J11" s="414"/>
      <c r="K11" s="414"/>
      <c r="L11" s="414"/>
      <c r="M11" s="414"/>
      <c r="N11" s="414"/>
      <c r="O11" s="27" t="s">
        <v>17</v>
      </c>
      <c r="P11" s="27" t="s">
        <v>18</v>
      </c>
      <c r="Q11" s="27" t="s">
        <v>19</v>
      </c>
      <c r="R11" s="414"/>
      <c r="S11" s="414"/>
      <c r="T11" s="417"/>
      <c r="U11" s="417"/>
      <c r="V11" s="414"/>
      <c r="W11" s="27" t="s">
        <v>20</v>
      </c>
      <c r="X11" s="27" t="s">
        <v>21</v>
      </c>
      <c r="Y11" s="27" t="s">
        <v>20</v>
      </c>
      <c r="Z11" s="27" t="s">
        <v>21</v>
      </c>
      <c r="AA11" s="414"/>
      <c r="AB11" s="414"/>
      <c r="AC11" s="417"/>
      <c r="AD11"/>
    </row>
    <row r="12" spans="4:53" ht="30" customHeight="1">
      <c r="D12" s="8" t="s">
        <v>85</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201" t="str">
        <f>+IFERROR(IF(COUNT(J13:L13),ROUND(SUM(J13:L13),0),""),"")</f>
        <v/>
      </c>
      <c r="N13" s="199" t="str">
        <f>+IFERROR(IF(COUNT(M13),ROUND(M13/'Shareholding Pattern'!$L$57*100,2),""),0)</f>
        <v/>
      </c>
      <c r="O13" s="240" t="str">
        <f>IF(J13="","",J13)</f>
        <v/>
      </c>
      <c r="P13" s="173"/>
      <c r="Q13" s="42" t="str">
        <f>+IFERROR(IF(COUNT(O13:P13),ROUND(SUM(O13,P13),0),""),"")</f>
        <v/>
      </c>
      <c r="R13" s="14" t="str">
        <f>+IFERROR(IF(COUNT(Q13),ROUND(Q13/('Shareholding Pattern'!$P$58)*100,2),""),0)</f>
        <v/>
      </c>
      <c r="S13" s="38"/>
      <c r="T13" s="38"/>
      <c r="U13" s="39" t="str">
        <f>+IFERROR(IF(COUNT(S13:T13),ROUND(SUM(S13:T13),0),""),"")</f>
        <v/>
      </c>
      <c r="V13" s="14" t="str">
        <f>+IFERROR(IF(COUNT(M13,U13),ROUND(SUM(U13,M13)/SUM('Shareholding Pattern'!$L$57,'Shareholding Pattern'!$T$57)*100,2),""),0)</f>
        <v/>
      </c>
      <c r="W13" s="38"/>
      <c r="X13" s="14" t="str">
        <f>+IFERROR(IF(W13="","",(IF(COUNT(W13,M13),ROUND(SUM(W13)/SUM(M13)*100,2),""))),0)</f>
        <v/>
      </c>
      <c r="Y13" s="38"/>
      <c r="Z13" s="14" t="str">
        <f>+IFERROR(IF(Y13="","",(IF(COUNT(Y13,M13),ROUND(SUM(Y13)/SUM(M13)*100,2),""))),0)</f>
        <v/>
      </c>
      <c r="AA13" s="13"/>
      <c r="AB13" s="243"/>
      <c r="AC13" s="280"/>
      <c r="AD13" s="251"/>
      <c r="AF13" s="319">
        <f>IF(SUM(I13:AA13),1,0)</f>
        <v>0</v>
      </c>
      <c r="AG13" s="319"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9" t="s">
        <v>450</v>
      </c>
      <c r="H16" s="179"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99" t="str">
        <f>+IFERROR(IF(COUNT(M16),ROUND(M16/'Shareholding Pattern'!$L$57*100,2),""),0)</f>
        <v/>
      </c>
      <c r="O16" s="163" t="str">
        <f>+IFERROR(IF(COUNT(O14:O15),ROUND(SUM(O14:O15),0),""),"")</f>
        <v/>
      </c>
      <c r="P16" s="163" t="str">
        <f>+IFERROR(IF(COUNT(P14:P15),ROUND(SUM(P14:P15),0),""),"")</f>
        <v/>
      </c>
      <c r="Q16" s="163" t="str">
        <f>+IFERROR(IF(COUNT(Q14:Q15),ROUND(SUM(Q14:Q15),0),""),"")</f>
        <v/>
      </c>
      <c r="R16" s="199" t="str">
        <f>+IFERROR(IF(COUNT(Q16),ROUND(Q16/('Shareholding Pattern'!$P$58)*100,2),""),0)</f>
        <v/>
      </c>
      <c r="S16" s="52" t="str">
        <f>+IFERROR(IF(COUNT(S14:S15),ROUND(SUM(S14:S15),0),""),"")</f>
        <v/>
      </c>
      <c r="T16" s="52" t="str">
        <f>+IFERROR(IF(COUNT(T14:T15),ROUND(SUM(T14:T15),0),""),"")</f>
        <v/>
      </c>
      <c r="U16" s="52" t="str">
        <f>+IFERROR(IF(COUNT(U14:U15),ROUND(SUM(U14:U15),0),""),"")</f>
        <v/>
      </c>
      <c r="V16" s="199" t="str">
        <f>+IFERROR(IF(COUNT(M16,U16),ROUND(SUM(U16,M16)/SUM('Shareholding Pattern'!$L$57,'Shareholding Pattern'!$T$57)*100,2),""),0)</f>
        <v/>
      </c>
      <c r="W16" s="52" t="str">
        <f>+IFERROR(IF(COUNT(W14:W15),ROUND(SUM(W14:W15),0),""),"")</f>
        <v/>
      </c>
      <c r="X16" s="199" t="str">
        <f>+IFERROR(IF(COUNT(W16,J16),ROUND(SUM(W16)/SUM(M16)*100,2),""),0)</f>
        <v/>
      </c>
      <c r="Y16" s="52" t="str">
        <f>+IFERROR(IF(COUNT(Y14:Y15),ROUND(SUM(Y14:Y15),0),""),"")</f>
        <v/>
      </c>
      <c r="Z16" s="199" t="str">
        <f>+IFERROR(IF(COUNT(Y16,J16),ROUND(SUM(Y16)/SUM(M16)*100,2),""),0)</f>
        <v/>
      </c>
      <c r="AA16" s="52" t="str">
        <f>+IFERROR(IF(COUNT(AA14:AA15),ROUND(SUM(AA14:AA15),0),""),"")</f>
        <v/>
      </c>
    </row>
  </sheetData>
  <sheetProtection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F00-000000000000}">
      <formula1>M13</formula1>
    </dataValidation>
    <dataValidation type="whole" operator="lessThanOrEqual" allowBlank="1" showInputMessage="1" showErrorMessage="1" sqref="W13" xr:uid="{00000000-0002-0000-0F00-000001000000}">
      <formula1>J13</formula1>
    </dataValidation>
    <dataValidation type="whole" operator="lessThanOrEqual" allowBlank="1" showInputMessage="1" showErrorMessage="1" sqref="Y13" xr:uid="{00000000-0002-0000-0F00-000002000000}">
      <formula1>J13</formula1>
    </dataValidation>
    <dataValidation type="list" allowBlank="1" showInputMessage="1" showErrorMessage="1" sqref="E13" xr:uid="{00000000-0002-0000-0F00-000003000000}">
      <formula1>$AR$3:$BA$3</formula1>
    </dataValidation>
    <dataValidation type="whole" operator="greaterThanOrEqual" allowBlank="1" showInputMessage="1" showErrorMessage="1" sqref="O13:P13 S13:T13 I13:L13" xr:uid="{00000000-0002-0000-0F00-000004000000}">
      <formula1>0</formula1>
    </dataValidation>
    <dataValidation type="textLength" operator="equal" allowBlank="1" showInputMessage="1" showErrorMessage="1" prompt="[A-Z][A-Z][A-Z][A-Z][A-Z][0-9][0-9][0-9][0-9][A-Z]_x000a__x000a_In absence of PAN write : ZZZZZ9999Z" sqref="H13" xr:uid="{00000000-0002-0000-0F00-000005000000}">
      <formula1>10</formula1>
    </dataValidation>
    <dataValidation type="list" allowBlank="1" showInputMessage="1" showErrorMessage="1" sqref="F13" xr:uid="{00000000-0002-0000-0F00-000006000000}">
      <formula1>$AV$9:$AV$10</formula1>
    </dataValidation>
    <dataValidation type="list" allowBlank="1" showInputMessage="1" showErrorMessage="1" sqref="AC13" xr:uid="{00000000-0002-0000-0F00-000007000000}">
      <formula1>$AR$2:$AS$2</formula1>
    </dataValidation>
  </dataValidations>
  <hyperlinks>
    <hyperlink ref="H16" location="'Shareholding Pattern'!F24" display="Total" xr:uid="{00000000-0004-0000-0F00-000000000000}"/>
    <hyperlink ref="G16" location="'Shareholding Pattern'!F24" display="Total" xr:uid="{00000000-0004-0000-0F00-000001000000}"/>
  </hyperlinks>
  <pageMargins left="0.7" right="0.7" top="0.75" bottom="0.75" header="0.3" footer="0.3"/>
  <pageSetup orientation="portrait"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rgb="FFB685DB"/>
  </sheetPr>
  <dimension ref="A1:XFC16"/>
  <sheetViews>
    <sheetView showGridLines="0" topLeftCell="A6" zoomScale="85" zoomScaleNormal="85" workbookViewId="0">
      <selection activeCell="E17" sqref="E17:AC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5703125" customWidth="1"/>
    <col min="14" max="14" width="16.42578125" hidden="1" customWidth="1"/>
    <col min="15" max="15" width="19.42578125" customWidth="1"/>
    <col min="16" max="16" width="12.85546875" customWidth="1"/>
    <col min="17" max="19" width="14.5703125" hidden="1" customWidth="1"/>
    <col min="20" max="20" width="19.140625" customWidth="1"/>
    <col min="21" max="21" width="15.42578125" hidden="1" customWidth="1"/>
    <col min="22" max="22" width="8.42578125" hidden="1" customWidth="1"/>
    <col min="23" max="23" width="15.42578125" customWidth="1"/>
    <col min="24" max="24" width="18.7109375" customWidth="1"/>
    <col min="25" max="25" width="4" customWidth="1"/>
    <col min="26" max="26" width="3.5703125" customWidth="1"/>
    <col min="27" max="16383" width="13" hidden="1"/>
    <col min="16384" max="16384" width="3.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7" spans="5:44" ht="15" customHeight="1">
      <c r="AR7" t="s">
        <v>403</v>
      </c>
    </row>
    <row r="8" spans="5:44" ht="15" customHeight="1">
      <c r="AR8" t="s">
        <v>393</v>
      </c>
    </row>
    <row r="9" spans="5:44"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c r="AR9" t="s">
        <v>404</v>
      </c>
    </row>
    <row r="10" spans="5:44"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AR10" t="s">
        <v>394</v>
      </c>
    </row>
    <row r="11" spans="5:44"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c r="AR11" t="s">
        <v>405</v>
      </c>
    </row>
    <row r="12" spans="5:44" ht="20.100000000000001" customHeight="1">
      <c r="E12" s="8" t="s">
        <v>86</v>
      </c>
      <c r="F12" s="43" t="s">
        <v>46</v>
      </c>
      <c r="G12" s="40"/>
      <c r="H12" s="40"/>
      <c r="I12" s="40"/>
      <c r="J12" s="40"/>
      <c r="K12" s="40"/>
      <c r="L12" s="40"/>
      <c r="M12" s="40"/>
      <c r="N12" s="40"/>
      <c r="O12" s="40"/>
      <c r="P12" s="40"/>
      <c r="Q12" s="40"/>
      <c r="R12" s="40"/>
      <c r="S12" s="40"/>
      <c r="T12" s="40"/>
      <c r="U12" s="40"/>
      <c r="V12" s="40"/>
      <c r="W12" s="40"/>
      <c r="X12" s="41"/>
      <c r="AR12" t="s">
        <v>406</v>
      </c>
    </row>
    <row r="13" spans="5:44"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Y13"/>
      <c r="AC13" s="10">
        <f>IF(SUM(H13:W13)&gt;0,1,0)</f>
        <v>0</v>
      </c>
      <c r="AD13" s="10">
        <f>SUM(AC15:AC65535)</f>
        <v>0</v>
      </c>
      <c r="AR13" s="10" t="s">
        <v>397</v>
      </c>
    </row>
    <row r="14" spans="5:44" ht="24.95" customHeight="1">
      <c r="E14" s="34"/>
      <c r="F14" s="35"/>
      <c r="G14" s="228" t="s">
        <v>494</v>
      </c>
      <c r="H14" s="35"/>
      <c r="I14" s="35"/>
      <c r="J14" s="35"/>
      <c r="K14" s="35"/>
      <c r="L14" s="35"/>
      <c r="M14" s="35"/>
      <c r="N14" s="35"/>
      <c r="O14" s="35"/>
      <c r="P14" s="35"/>
      <c r="Q14" s="35"/>
      <c r="R14" s="35"/>
      <c r="S14" s="35"/>
      <c r="T14" s="35"/>
      <c r="U14" s="35"/>
      <c r="V14" s="35"/>
      <c r="W14" s="35"/>
      <c r="X14" s="36"/>
      <c r="AR14" t="s">
        <v>402</v>
      </c>
    </row>
    <row r="15" spans="5:44" ht="24.95" hidden="1" customHeight="1">
      <c r="E15" s="2"/>
      <c r="F15" s="3"/>
      <c r="G15" s="3"/>
      <c r="H15" s="3"/>
      <c r="I15" s="3"/>
      <c r="J15" s="3"/>
      <c r="K15" s="3"/>
      <c r="L15" s="3"/>
      <c r="M15" s="3"/>
      <c r="N15" s="3"/>
      <c r="O15" s="3"/>
      <c r="P15" s="3"/>
      <c r="Q15" s="3"/>
      <c r="R15" s="3"/>
      <c r="S15" s="3"/>
      <c r="T15" s="3"/>
      <c r="U15" s="3"/>
      <c r="V15" s="3"/>
      <c r="W15" s="36"/>
    </row>
    <row r="16" spans="5:44"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row>
  </sheetData>
  <sheetProtection sheet="1" objects="1" scenarios="1"/>
  <mergeCells count="18">
    <mergeCell ref="L9:L11"/>
    <mergeCell ref="M9:P9"/>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s>
  <dataValidations count="4">
    <dataValidation type="whole" operator="lessThanOrEqual" allowBlank="1" showInputMessage="1" showErrorMessage="1" sqref="U13" xr:uid="{00000000-0002-0000-1000-000000000000}">
      <formula1>H13</formula1>
    </dataValidation>
    <dataValidation type="whole" operator="lessThanOrEqual" allowBlank="1" showInputMessage="1" showErrorMessage="1" sqref="W13" xr:uid="{00000000-0002-0000-1000-000001000000}">
      <formula1>K13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M13:N13 H13:J13" xr:uid="{00000000-0002-0000-1000-000003000000}">
      <formula1>0</formula1>
    </dataValidation>
  </dataValidations>
  <hyperlinks>
    <hyperlink ref="G16" location="'Shareholding Pattern'!F30" display="Total" xr:uid="{00000000-0004-0000-1000-000000000000}"/>
    <hyperlink ref="F16" location="'Shareholding Pattern'!F30" display="Total" xr:uid="{00000000-0004-0000-1000-000001000000}"/>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14.28515625" customWidth="1"/>
    <col min="17" max="19" width="14.5703125" hidden="1" customWidth="1"/>
    <col min="20" max="20" width="19.140625" customWidth="1"/>
    <col min="21" max="21" width="15.42578125" hidden="1" customWidth="1"/>
    <col min="22" max="22" width="8.7109375" hidden="1" customWidth="1"/>
    <col min="23" max="23" width="15.42578125" customWidth="1"/>
    <col min="24" max="24" width="18.7109375" customWidth="1"/>
    <col min="25" max="25" width="3" customWidth="1"/>
    <col min="26" max="26" width="2.7109375" customWidth="1"/>
    <col min="27" max="16383" width="22.42578125" hidden="1"/>
    <col min="16384" max="16384" width="2.855468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c r="AR9" t="s">
        <v>404</v>
      </c>
    </row>
    <row r="10" spans="5:44"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AR10" t="s">
        <v>394</v>
      </c>
    </row>
    <row r="11" spans="5:44"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c r="AR11" t="s">
        <v>405</v>
      </c>
    </row>
    <row r="12" spans="5:44" ht="18" customHeight="1">
      <c r="E12" s="8" t="s">
        <v>87</v>
      </c>
      <c r="F12" s="43" t="s">
        <v>47</v>
      </c>
      <c r="G12" s="25"/>
      <c r="H12" s="25"/>
      <c r="I12" s="25"/>
      <c r="J12" s="25"/>
      <c r="K12" s="25"/>
      <c r="L12" s="25"/>
      <c r="M12" s="25"/>
      <c r="N12" s="25"/>
      <c r="O12" s="25"/>
      <c r="P12" s="25"/>
      <c r="Q12" s="25"/>
      <c r="R12" s="25"/>
      <c r="S12" s="25"/>
      <c r="T12" s="25"/>
      <c r="U12" s="25"/>
      <c r="V12" s="25"/>
      <c r="W12" s="25"/>
      <c r="X12" s="26"/>
      <c r="AR12" t="s">
        <v>406</v>
      </c>
    </row>
    <row r="13" spans="5:44"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c r="AR13" s="10" t="s">
        <v>397</v>
      </c>
    </row>
    <row r="14" spans="5:44" ht="24.95" customHeight="1">
      <c r="E14" s="34"/>
      <c r="F14" s="35"/>
      <c r="G14" s="228" t="s">
        <v>497</v>
      </c>
      <c r="H14" s="35"/>
      <c r="I14" s="35"/>
      <c r="J14" s="35"/>
      <c r="K14" s="35"/>
      <c r="L14" s="35"/>
      <c r="M14" s="35"/>
      <c r="N14" s="35"/>
      <c r="O14" s="35"/>
      <c r="P14" s="35"/>
      <c r="Q14" s="35"/>
      <c r="R14" s="35"/>
      <c r="S14" s="35"/>
      <c r="T14" s="35"/>
      <c r="U14" s="35"/>
      <c r="V14" s="35"/>
      <c r="W14" s="35"/>
      <c r="X14" s="36"/>
      <c r="AR14" t="s">
        <v>402</v>
      </c>
    </row>
    <row r="15" spans="5:44" ht="0.75" hidden="1" customHeight="1">
      <c r="E15" s="2"/>
      <c r="F15" s="3"/>
      <c r="G15" s="3"/>
      <c r="H15" s="3"/>
      <c r="I15" s="3"/>
      <c r="J15" s="3"/>
      <c r="K15" s="3"/>
      <c r="L15" s="3"/>
      <c r="M15" s="3"/>
      <c r="N15" s="3"/>
      <c r="O15" s="3"/>
      <c r="P15" s="3"/>
      <c r="Q15" s="3"/>
      <c r="R15" s="3"/>
      <c r="S15" s="3"/>
      <c r="T15" s="3"/>
      <c r="U15" s="3"/>
      <c r="V15" s="3"/>
      <c r="W15" s="36"/>
      <c r="AR15" t="s">
        <v>407</v>
      </c>
    </row>
    <row r="16" spans="5:44"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c r="AR16" t="s">
        <v>401</v>
      </c>
    </row>
  </sheetData>
  <sheetProtection sheet="1" objects="1" scenarios="1"/>
  <mergeCells count="18">
    <mergeCell ref="L9:L11"/>
    <mergeCell ref="M9:P9"/>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s>
  <dataValidations count="4">
    <dataValidation type="whole" operator="lessThanOrEqual" allowBlank="1" showInputMessage="1" showErrorMessage="1" sqref="W13" xr:uid="{00000000-0002-0000-1100-000000000000}">
      <formula1>K13</formula1>
    </dataValidation>
    <dataValidation type="whole" operator="lessThanOrEqual" allowBlank="1" showInputMessage="1" showErrorMessage="1" sqref="U13" xr:uid="{00000000-0002-0000-1100-000001000000}">
      <formula1>H13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H13:J13 M13:N13" xr:uid="{00000000-0002-0000-1100-000003000000}">
      <formula1>0</formula1>
    </dataValidation>
  </dataValidations>
  <hyperlinks>
    <hyperlink ref="G16" location="'Shareholding Pattern'!F31" display="Total" xr:uid="{00000000-0004-0000-1100-000000000000}"/>
    <hyperlink ref="F16" location="'Shareholding Pattern'!F31"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 customWidth="1"/>
    <col min="14" max="14" width="17.7109375" hidden="1" customWidth="1"/>
    <col min="15" max="15" width="16.42578125" customWidth="1"/>
    <col min="16" max="16" width="9" customWidth="1"/>
    <col min="17" max="19" width="14.5703125" hidden="1" customWidth="1"/>
    <col min="20" max="20" width="19.140625" customWidth="1"/>
    <col min="21" max="21" width="15.42578125" hidden="1" customWidth="1"/>
    <col min="22" max="22" width="8.85546875" hidden="1" customWidth="1"/>
    <col min="23" max="23" width="15.42578125" customWidth="1"/>
    <col min="24" max="24" width="17.5703125" customWidth="1"/>
    <col min="25" max="25" width="3.140625" customWidth="1"/>
    <col min="26" max="26" width="2.85546875" customWidth="1"/>
    <col min="27" max="16383" width="21" hidden="1"/>
    <col min="16384" max="16384" width="3"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c r="AR9" t="s">
        <v>404</v>
      </c>
    </row>
    <row r="10" spans="5:44"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AR10" t="s">
        <v>394</v>
      </c>
    </row>
    <row r="11" spans="5:44"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c r="AR11" t="s">
        <v>405</v>
      </c>
    </row>
    <row r="12" spans="5:44" ht="18.75" customHeight="1">
      <c r="E12" s="8" t="s">
        <v>88</v>
      </c>
      <c r="F12" s="43" t="s">
        <v>48</v>
      </c>
      <c r="G12" s="25"/>
      <c r="H12" s="25"/>
      <c r="I12" s="25"/>
      <c r="J12" s="25"/>
      <c r="K12" s="25"/>
      <c r="L12" s="25"/>
      <c r="M12" s="25"/>
      <c r="N12" s="25"/>
      <c r="O12" s="25"/>
      <c r="P12" s="25"/>
      <c r="Q12" s="25"/>
      <c r="R12" s="25"/>
      <c r="S12" s="25"/>
      <c r="T12" s="25"/>
      <c r="U12" s="25"/>
      <c r="V12" s="25"/>
      <c r="W12" s="25"/>
      <c r="X12" s="26"/>
      <c r="AR12" t="s">
        <v>406</v>
      </c>
    </row>
    <row r="13" spans="5:44"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c r="AR13" s="10" t="s">
        <v>397</v>
      </c>
    </row>
    <row r="14" spans="5:44" ht="24.95" customHeight="1">
      <c r="E14" s="34"/>
      <c r="F14" s="35"/>
      <c r="G14" s="228" t="s">
        <v>494</v>
      </c>
      <c r="H14" s="35"/>
      <c r="I14" s="35"/>
      <c r="J14" s="35"/>
      <c r="K14" s="35"/>
      <c r="L14" s="35"/>
      <c r="M14" s="35"/>
      <c r="N14" s="35"/>
      <c r="O14" s="35"/>
      <c r="P14" s="35"/>
      <c r="Q14" s="35"/>
      <c r="R14" s="35"/>
      <c r="S14" s="35"/>
      <c r="T14" s="35"/>
      <c r="U14" s="35"/>
      <c r="V14" s="35"/>
      <c r="W14" s="35"/>
      <c r="X14" s="36"/>
      <c r="AR14" t="s">
        <v>402</v>
      </c>
    </row>
    <row r="15" spans="5:44" ht="24.95" hidden="1" customHeight="1">
      <c r="E15" s="2"/>
      <c r="F15" s="3"/>
      <c r="G15" s="3"/>
      <c r="H15" s="3"/>
      <c r="I15" s="3"/>
      <c r="J15" s="3"/>
      <c r="K15" s="3"/>
      <c r="L15" s="3"/>
      <c r="M15" s="3"/>
      <c r="N15" s="3"/>
      <c r="O15" s="3"/>
      <c r="P15" s="3"/>
      <c r="Q15" s="3"/>
      <c r="R15" s="3"/>
      <c r="S15" s="3"/>
      <c r="T15" s="3"/>
      <c r="U15" s="3"/>
      <c r="V15" s="3"/>
      <c r="W15" s="36"/>
      <c r="AR15" t="s">
        <v>407</v>
      </c>
    </row>
    <row r="16" spans="5:44"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c r="AR16" t="s">
        <v>401</v>
      </c>
    </row>
  </sheetData>
  <sheetProtection sheet="1" objects="1" scenarios="1"/>
  <mergeCells count="18">
    <mergeCell ref="L9:L11"/>
    <mergeCell ref="M9:P9"/>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s>
  <dataValidations count="4">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s>
  <hyperlinks>
    <hyperlink ref="G16" location="'Shareholding Pattern'!F32" display="Total" xr:uid="{00000000-0004-0000-1200-000000000000}"/>
    <hyperlink ref="F16" location="'Shareholding Pattern'!F32" display="Total"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opLeftCell="D4" workbookViewId="0">
      <selection activeCell="F17" sqref="F17"/>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440</v>
      </c>
      <c r="R1" t="s">
        <v>112</v>
      </c>
      <c r="S1" t="s">
        <v>115</v>
      </c>
      <c r="T1" t="s">
        <v>118</v>
      </c>
      <c r="U1" t="s">
        <v>111</v>
      </c>
      <c r="W1" t="s">
        <v>115</v>
      </c>
    </row>
    <row r="2" spans="5:24" hidden="1">
      <c r="R2" t="s">
        <v>113</v>
      </c>
      <c r="S2" t="s">
        <v>116</v>
      </c>
      <c r="T2" t="s">
        <v>119</v>
      </c>
      <c r="U2" t="s">
        <v>122</v>
      </c>
      <c r="W2" t="s">
        <v>117</v>
      </c>
    </row>
    <row r="3" spans="5:24" hidden="1">
      <c r="R3" t="s">
        <v>114</v>
      </c>
      <c r="S3" t="s">
        <v>117</v>
      </c>
      <c r="T3" t="s">
        <v>120</v>
      </c>
      <c r="W3" t="s">
        <v>502</v>
      </c>
    </row>
    <row r="4" spans="5:24" ht="35.1" customHeight="1">
      <c r="S4" t="s">
        <v>502</v>
      </c>
      <c r="T4" t="s">
        <v>121</v>
      </c>
      <c r="W4" t="s">
        <v>503</v>
      </c>
    </row>
    <row r="5" spans="5:24" ht="30" customHeight="1">
      <c r="E5" s="403" t="s">
        <v>108</v>
      </c>
      <c r="F5" s="404"/>
      <c r="S5" t="s">
        <v>503</v>
      </c>
    </row>
    <row r="6" spans="5:24" ht="20.100000000000001" customHeight="1">
      <c r="E6" s="15" t="s">
        <v>124</v>
      </c>
      <c r="F6" s="256" t="s">
        <v>710</v>
      </c>
    </row>
    <row r="7" spans="5:24" ht="20.100000000000001" customHeight="1">
      <c r="E7" s="15" t="s">
        <v>508</v>
      </c>
      <c r="F7" s="256" t="s">
        <v>711</v>
      </c>
      <c r="M7" t="s">
        <v>414</v>
      </c>
      <c r="X7" t="s">
        <v>111</v>
      </c>
    </row>
    <row r="8" spans="5:24" ht="20.100000000000001" customHeight="1">
      <c r="E8" s="15" t="s">
        <v>509</v>
      </c>
      <c r="F8" s="256" t="s">
        <v>712</v>
      </c>
      <c r="M8" t="s">
        <v>415</v>
      </c>
      <c r="X8" t="s">
        <v>122</v>
      </c>
    </row>
    <row r="9" spans="5:24" ht="20.100000000000001" customHeight="1">
      <c r="E9" s="15" t="s">
        <v>510</v>
      </c>
      <c r="F9" s="256" t="s">
        <v>713</v>
      </c>
      <c r="M9" t="s">
        <v>416</v>
      </c>
    </row>
    <row r="10" spans="5:24" ht="20.100000000000001" customHeight="1">
      <c r="E10" s="15" t="s">
        <v>123</v>
      </c>
      <c r="F10" s="256" t="s">
        <v>714</v>
      </c>
      <c r="M10" t="s">
        <v>504</v>
      </c>
    </row>
    <row r="11" spans="5:24" ht="20.100000000000001" customHeight="1">
      <c r="E11" s="15" t="s">
        <v>500</v>
      </c>
      <c r="F11" s="175" t="s">
        <v>122</v>
      </c>
    </row>
    <row r="12" spans="5:24" ht="20.100000000000001" customHeight="1">
      <c r="E12" s="15" t="s">
        <v>109</v>
      </c>
      <c r="F12" s="175" t="s">
        <v>112</v>
      </c>
    </row>
    <row r="13" spans="5:24" ht="20.100000000000001" customHeight="1">
      <c r="E13" s="15" t="s">
        <v>260</v>
      </c>
      <c r="F13" s="175" t="s">
        <v>116</v>
      </c>
      <c r="R13" s="221"/>
    </row>
    <row r="14" spans="5:24" ht="27" customHeight="1">
      <c r="E14" s="15" t="s">
        <v>501</v>
      </c>
      <c r="F14" s="256" t="s">
        <v>715</v>
      </c>
      <c r="R14" s="222"/>
    </row>
    <row r="15" spans="5:24" ht="36.75" customHeight="1">
      <c r="E15" s="16" t="s">
        <v>110</v>
      </c>
      <c r="F15" s="334" t="s">
        <v>635</v>
      </c>
      <c r="G15" s="172"/>
      <c r="I15" s="222"/>
      <c r="S15" s="222"/>
    </row>
    <row r="16" spans="5:24" ht="22.5" customHeight="1">
      <c r="E16" s="15" t="s">
        <v>265</v>
      </c>
      <c r="F16" s="256" t="str">
        <f>IF(F13=S1,M7,IF(F13=S2,M8,IF(F13=S3,M9,IF(F13=S4,M8,IF(F13=S5,M8,"")))))</f>
        <v>Regulation 31 (1) (b)</v>
      </c>
    </row>
    <row r="17" spans="4:6" s="17" customFormat="1" ht="28.5" customHeight="1">
      <c r="E17" s="15" t="s">
        <v>708</v>
      </c>
      <c r="F17" s="256" t="s">
        <v>122</v>
      </c>
    </row>
    <row r="18" spans="4:6" s="17" customFormat="1" ht="21" hidden="1">
      <c r="E18" s="402"/>
      <c r="F18" s="402"/>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pOF/CrPArniGoD6Gq0dw/Tq/hZGmUlh7CGiyj3LJvrsj8jqr8qLlZ9FCnGsOVEDKcNOMo6IeB/6q/zuG8UG3fA==" saltValue="HzdE5UvD8Dc8efs3zvwb1Q=="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7.140625" hidden="1" customWidth="1"/>
    <col min="15" max="15" width="17.42578125" customWidth="1"/>
    <col min="16" max="16" width="9.42578125" customWidth="1"/>
    <col min="17" max="19" width="14.5703125" hidden="1" customWidth="1"/>
    <col min="20" max="20" width="19.140625" customWidth="1"/>
    <col min="21" max="21" width="15.42578125" hidden="1" customWidth="1"/>
    <col min="22" max="22" width="8.28515625" hidden="1" customWidth="1"/>
    <col min="23" max="23" width="15.42578125" customWidth="1"/>
    <col min="24" max="24" width="18.42578125" customWidth="1"/>
    <col min="25" max="25" width="4" customWidth="1"/>
    <col min="26" max="26" width="3.85546875" customWidth="1"/>
    <col min="27" max="16383" width="4.7109375" hidden="1"/>
    <col min="16384" max="16384" width="3.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c r="AR9" t="s">
        <v>404</v>
      </c>
    </row>
    <row r="10" spans="5:44"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AR10" t="s">
        <v>394</v>
      </c>
    </row>
    <row r="11" spans="5:44"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c r="AR11" t="s">
        <v>405</v>
      </c>
    </row>
    <row r="12" spans="5:44" ht="20.100000000000001" customHeight="1">
      <c r="E12" s="8" t="s">
        <v>89</v>
      </c>
      <c r="F12" s="43" t="s">
        <v>49</v>
      </c>
      <c r="G12" s="25"/>
      <c r="H12" s="25"/>
      <c r="I12" s="25"/>
      <c r="J12" s="25"/>
      <c r="K12" s="25"/>
      <c r="L12" s="25"/>
      <c r="M12" s="25"/>
      <c r="N12" s="25"/>
      <c r="O12" s="25"/>
      <c r="P12" s="25"/>
      <c r="Q12" s="25"/>
      <c r="R12" s="25"/>
      <c r="S12" s="25"/>
      <c r="T12" s="25"/>
      <c r="U12" s="25"/>
      <c r="V12" s="25"/>
      <c r="W12" s="25"/>
      <c r="X12" s="26"/>
      <c r="AR12" t="s">
        <v>406</v>
      </c>
    </row>
    <row r="13" spans="5:44"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SUM(AC13:AC65535)</f>
        <v>0</v>
      </c>
      <c r="AR13" s="10" t="s">
        <v>397</v>
      </c>
    </row>
    <row r="14" spans="5:44" ht="24.95" customHeight="1">
      <c r="E14" s="34"/>
      <c r="F14" s="35"/>
      <c r="G14" s="228" t="s">
        <v>494</v>
      </c>
      <c r="H14" s="35"/>
      <c r="I14" s="35"/>
      <c r="J14" s="35"/>
      <c r="K14" s="35"/>
      <c r="L14" s="35"/>
      <c r="M14" s="35"/>
      <c r="N14" s="35"/>
      <c r="O14" s="35"/>
      <c r="P14" s="35"/>
      <c r="Q14" s="35"/>
      <c r="R14" s="35"/>
      <c r="S14" s="35"/>
      <c r="T14" s="35"/>
      <c r="U14" s="35"/>
      <c r="V14" s="35"/>
      <c r="W14" s="35"/>
      <c r="X14" s="36"/>
      <c r="AR14" t="s">
        <v>402</v>
      </c>
    </row>
    <row r="15" spans="5:44" ht="20.100000000000001" hidden="1" customHeight="1">
      <c r="E15" s="2"/>
      <c r="F15" s="3"/>
      <c r="G15" s="3"/>
      <c r="H15" s="3"/>
      <c r="I15" s="3"/>
      <c r="J15" s="3"/>
      <c r="K15" s="3"/>
      <c r="L15" s="3"/>
      <c r="M15" s="3"/>
      <c r="N15" s="3"/>
      <c r="O15" s="3"/>
      <c r="P15" s="3"/>
      <c r="Q15" s="3"/>
      <c r="R15" s="3"/>
      <c r="S15" s="3"/>
      <c r="T15" s="3"/>
      <c r="U15" s="3"/>
      <c r="V15" s="3"/>
      <c r="W15" s="36"/>
      <c r="AR15" t="s">
        <v>407</v>
      </c>
    </row>
    <row r="16" spans="5:44"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c r="AR16" t="s">
        <v>401</v>
      </c>
    </row>
  </sheetData>
  <sheetProtection sheet="1" objects="1" scenarios="1"/>
  <mergeCells count="18">
    <mergeCell ref="L9:L11"/>
    <mergeCell ref="M9:P9"/>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s>
  <dataValidations count="4">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s>
  <hyperlinks>
    <hyperlink ref="G16" location="'Shareholding Pattern'!F33" display="Total" xr:uid="{00000000-0004-0000-1300-000000000000}"/>
    <hyperlink ref="F16" location="'Shareholding Pattern'!F33" display="Total"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rgb="FFB685DB"/>
  </sheetPr>
  <dimension ref="A1:XFC16"/>
  <sheetViews>
    <sheetView showGridLines="0" topLeftCell="A7" zoomScale="90" zoomScaleNormal="90" workbookViewId="0">
      <selection activeCell="E17" sqref="E17:AC17"/>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7" customWidth="1"/>
    <col min="14" max="14" width="17" hidden="1" customWidth="1"/>
    <col min="15" max="15" width="17.42578125" customWidth="1"/>
    <col min="16" max="16" width="9.28515625" customWidth="1"/>
    <col min="17" max="19" width="14.5703125" hidden="1" customWidth="1"/>
    <col min="20" max="20" width="19.140625" customWidth="1"/>
    <col min="21" max="21" width="15.42578125" hidden="1" customWidth="1"/>
    <col min="22" max="22" width="9" hidden="1" customWidth="1"/>
    <col min="23" max="23" width="15.42578125" customWidth="1"/>
    <col min="24" max="24" width="19.42578125" customWidth="1"/>
    <col min="25" max="25" width="3.7109375" customWidth="1"/>
    <col min="26" max="26" width="3.140625" customWidth="1"/>
    <col min="27" max="16383" width="3.85546875" hidden="1"/>
    <col min="16384" max="16384" width="4.570312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c r="AR9" t="s">
        <v>404</v>
      </c>
    </row>
    <row r="10" spans="5:44"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AR10" t="s">
        <v>394</v>
      </c>
    </row>
    <row r="11" spans="5:44"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c r="AR11" t="s">
        <v>405</v>
      </c>
    </row>
    <row r="12" spans="5:44" ht="15.75">
      <c r="E12" s="8" t="s">
        <v>90</v>
      </c>
      <c r="F12" s="43" t="s">
        <v>50</v>
      </c>
      <c r="G12" s="25"/>
      <c r="H12" s="25"/>
      <c r="I12" s="25"/>
      <c r="J12" s="25"/>
      <c r="K12" s="25"/>
      <c r="L12" s="25"/>
      <c r="M12" s="25"/>
      <c r="N12" s="25"/>
      <c r="O12" s="25"/>
      <c r="P12" s="25"/>
      <c r="Q12" s="25"/>
      <c r="R12" s="25"/>
      <c r="S12" s="25"/>
      <c r="T12" s="25"/>
      <c r="U12" s="25"/>
      <c r="V12" s="25"/>
      <c r="W12" s="25"/>
      <c r="X12" s="26"/>
      <c r="AR12" t="s">
        <v>406</v>
      </c>
    </row>
    <row r="13" spans="5:44"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c r="AR13" s="10" t="s">
        <v>397</v>
      </c>
    </row>
    <row r="14" spans="5:44" ht="24.95" customHeight="1">
      <c r="E14" s="34"/>
      <c r="F14" s="35"/>
      <c r="G14" s="228" t="s">
        <v>494</v>
      </c>
      <c r="H14" s="35"/>
      <c r="I14" s="35"/>
      <c r="J14" s="35"/>
      <c r="K14" s="35"/>
      <c r="L14" s="35"/>
      <c r="M14" s="35"/>
      <c r="N14" s="35"/>
      <c r="O14" s="35"/>
      <c r="P14" s="35"/>
      <c r="Q14" s="35"/>
      <c r="R14" s="35"/>
      <c r="S14" s="35"/>
      <c r="T14" s="35"/>
      <c r="U14" s="35"/>
      <c r="V14" s="35"/>
      <c r="W14" s="35"/>
      <c r="X14" s="36"/>
      <c r="AR14" t="s">
        <v>402</v>
      </c>
    </row>
    <row r="15" spans="5:44" ht="24.95" hidden="1" customHeight="1">
      <c r="E15" s="2"/>
      <c r="F15" s="3"/>
      <c r="G15" s="3"/>
      <c r="H15" s="3"/>
      <c r="I15" s="3"/>
      <c r="J15" s="3"/>
      <c r="K15" s="3"/>
      <c r="L15" s="3"/>
      <c r="M15" s="3"/>
      <c r="N15" s="3"/>
      <c r="O15" s="3"/>
      <c r="P15" s="3"/>
      <c r="Q15" s="3"/>
      <c r="R15" s="3"/>
      <c r="S15" s="3"/>
      <c r="T15" s="3"/>
      <c r="U15" s="3"/>
      <c r="V15" s="3"/>
      <c r="W15" s="36"/>
      <c r="AR15" t="s">
        <v>407</v>
      </c>
    </row>
    <row r="16" spans="5:44"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c r="AR16" t="s">
        <v>401</v>
      </c>
    </row>
  </sheetData>
  <sheetProtection sheet="1" objects="1" scenarios="1"/>
  <mergeCells count="18">
    <mergeCell ref="L9:L11"/>
    <mergeCell ref="M9:P9"/>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s>
  <dataValidations count="4">
    <dataValidation type="whole" operator="lessThanOrEqual" allowBlank="1" showInputMessage="1" showErrorMessage="1" sqref="U13" xr:uid="{00000000-0002-0000-1400-000000000000}">
      <formula1>H13</formula1>
    </dataValidation>
    <dataValidation type="whole" operator="lessThanOrEqual" allowBlank="1" showInputMessage="1" showErrorMessage="1" sqref="W13" xr:uid="{00000000-0002-0000-1400-000001000000}">
      <formula1>K13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s>
  <hyperlinks>
    <hyperlink ref="G16" location="'Shareholding Pattern'!F34" display="Total" xr:uid="{00000000-0004-0000-1400-000000000000}"/>
    <hyperlink ref="F16" location="'Shareholding Pattern'!F34" display="Total"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7" customWidth="1"/>
    <col min="14" max="14" width="17.42578125" hidden="1" customWidth="1"/>
    <col min="15" max="15" width="18.28515625" customWidth="1"/>
    <col min="16" max="16" width="9.7109375" customWidth="1"/>
    <col min="17" max="19" width="14.5703125" hidden="1" customWidth="1"/>
    <col min="20" max="20" width="19.140625" customWidth="1"/>
    <col min="21" max="21" width="15.42578125" hidden="1" customWidth="1"/>
    <col min="22" max="22" width="9" hidden="1" customWidth="1"/>
    <col min="23" max="23" width="15.42578125" customWidth="1"/>
    <col min="24" max="24" width="18.7109375" customWidth="1"/>
    <col min="25" max="25" width="4" customWidth="1"/>
    <col min="26" max="26" width="3.28515625" customWidth="1"/>
    <col min="27" max="16383" width="2.85546875" hidden="1"/>
    <col min="16384" max="16384" width="4"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c r="AR9" t="s">
        <v>404</v>
      </c>
    </row>
    <row r="10" spans="5:44"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AR10" t="s">
        <v>394</v>
      </c>
    </row>
    <row r="11" spans="5:44"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c r="AR11" t="s">
        <v>405</v>
      </c>
    </row>
    <row r="12" spans="5:44" ht="18.75" customHeight="1">
      <c r="E12" s="8" t="s">
        <v>94</v>
      </c>
      <c r="F12" s="43" t="s">
        <v>31</v>
      </c>
      <c r="G12" s="25"/>
      <c r="H12" s="25"/>
      <c r="I12" s="25"/>
      <c r="J12" s="25"/>
      <c r="K12" s="25"/>
      <c r="L12" s="25"/>
      <c r="M12" s="25"/>
      <c r="N12" s="25"/>
      <c r="O12" s="25"/>
      <c r="P12" s="25"/>
      <c r="Q12" s="25"/>
      <c r="R12" s="25"/>
      <c r="S12" s="25"/>
      <c r="T12" s="25"/>
      <c r="U12" s="25"/>
      <c r="V12" s="25"/>
      <c r="W12" s="25"/>
      <c r="X12" s="26"/>
      <c r="AR12" t="s">
        <v>406</v>
      </c>
    </row>
    <row r="13" spans="5:44"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c r="AR13" s="10" t="s">
        <v>397</v>
      </c>
    </row>
    <row r="14" spans="5:44" ht="24.95" customHeight="1">
      <c r="E14" s="34"/>
      <c r="F14" s="35"/>
      <c r="G14" s="228" t="s">
        <v>494</v>
      </c>
      <c r="H14" s="35"/>
      <c r="I14" s="35"/>
      <c r="J14" s="35"/>
      <c r="K14" s="35"/>
      <c r="L14" s="35"/>
      <c r="M14" s="35"/>
      <c r="N14" s="35"/>
      <c r="O14" s="35"/>
      <c r="P14" s="35"/>
      <c r="Q14" s="35"/>
      <c r="R14" s="35"/>
      <c r="S14" s="35"/>
      <c r="T14" s="35"/>
      <c r="U14" s="35"/>
      <c r="V14" s="35"/>
      <c r="W14" s="35"/>
      <c r="X14" s="36"/>
      <c r="AR14" t="s">
        <v>402</v>
      </c>
    </row>
    <row r="15" spans="5:44" ht="20.100000000000001" hidden="1" customHeight="1">
      <c r="E15" s="2"/>
      <c r="F15" s="3"/>
      <c r="G15" s="3"/>
      <c r="H15" s="3"/>
      <c r="I15" s="3"/>
      <c r="J15" s="3"/>
      <c r="K15" s="3"/>
      <c r="L15" s="3"/>
      <c r="M15" s="3"/>
      <c r="N15" s="3"/>
      <c r="O15" s="3"/>
      <c r="P15" s="3"/>
      <c r="Q15" s="3"/>
      <c r="R15" s="3"/>
      <c r="S15" s="3"/>
      <c r="T15" s="3"/>
      <c r="U15" s="3"/>
      <c r="V15" s="3"/>
      <c r="W15" s="36"/>
      <c r="AR15" t="s">
        <v>407</v>
      </c>
    </row>
    <row r="16" spans="5:44"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c r="AR16" t="s">
        <v>401</v>
      </c>
    </row>
  </sheetData>
  <sheetProtection sheet="1" objects="1" scenarios="1"/>
  <mergeCells count="18">
    <mergeCell ref="E9:E11"/>
    <mergeCell ref="F9:F11"/>
    <mergeCell ref="G9:G11"/>
    <mergeCell ref="H9:H11"/>
    <mergeCell ref="I9:I11"/>
    <mergeCell ref="X9:X11"/>
    <mergeCell ref="M10:O10"/>
    <mergeCell ref="P10:P11"/>
    <mergeCell ref="J9:J11"/>
    <mergeCell ref="K9:K11"/>
    <mergeCell ref="L9:L11"/>
    <mergeCell ref="M9:P9"/>
    <mergeCell ref="Q9:Q11"/>
    <mergeCell ref="R9:R11"/>
    <mergeCell ref="U9:V10"/>
    <mergeCell ref="W9:W11"/>
    <mergeCell ref="T9:T11"/>
    <mergeCell ref="S9:S11"/>
  </mergeCells>
  <dataValidations count="4">
    <dataValidation type="whole" operator="lessThanOrEqual" allowBlank="1" showInputMessage="1" showErrorMessage="1" sqref="W13" xr:uid="{00000000-0002-0000-1500-000000000000}">
      <formula1>K13</formula1>
    </dataValidation>
    <dataValidation type="whole" operator="lessThanOrEqual" allowBlank="1" showInputMessage="1" showErrorMessage="1" sqref="U13" xr:uid="{00000000-0002-0000-1500-000001000000}">
      <formula1>H13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s>
  <hyperlinks>
    <hyperlink ref="G16" location="'Shareholding Pattern'!F35" display="Total" xr:uid="{00000000-0004-0000-1500-000000000000}"/>
    <hyperlink ref="F16" location="'Shareholding Pattern'!F35" display="Total"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rgb="FFB685DB"/>
  </sheetPr>
  <dimension ref="A1:XFC16"/>
  <sheetViews>
    <sheetView showGridLines="0" topLeftCell="A7" zoomScale="85" zoomScaleNormal="85" workbookViewId="0">
      <selection activeCell="E15" sqref="E15:AC15"/>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8.28515625" customWidth="1"/>
    <col min="14" max="14" width="16.5703125" hidden="1" customWidth="1"/>
    <col min="15" max="15" width="16.42578125" customWidth="1"/>
    <col min="16" max="16" width="9.85546875" customWidth="1"/>
    <col min="17" max="19" width="14.5703125" hidden="1" customWidth="1"/>
    <col min="20" max="20" width="19.140625" customWidth="1"/>
    <col min="21" max="21" width="15.42578125" hidden="1" customWidth="1"/>
    <col min="22" max="22" width="9.28515625" hidden="1" customWidth="1"/>
    <col min="23" max="23" width="15.42578125" customWidth="1"/>
    <col min="24" max="24" width="19.42578125" customWidth="1"/>
    <col min="25" max="25" width="2.85546875" customWidth="1"/>
    <col min="26" max="26" width="2.5703125" customWidth="1"/>
    <col min="27" max="16383" width="5.7109375" hidden="1"/>
    <col min="16384" max="16384" width="2.710937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c r="AR9" t="s">
        <v>404</v>
      </c>
    </row>
    <row r="10" spans="5:44"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AR10" t="s">
        <v>394</v>
      </c>
    </row>
    <row r="11" spans="5:44"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c r="AR11" t="s">
        <v>405</v>
      </c>
    </row>
    <row r="12" spans="5:44" ht="15.75" customHeight="1">
      <c r="E12" s="8" t="s">
        <v>91</v>
      </c>
      <c r="F12" s="43" t="s">
        <v>53</v>
      </c>
      <c r="G12" s="25"/>
      <c r="H12" s="25"/>
      <c r="I12" s="25"/>
      <c r="J12" s="25"/>
      <c r="K12" s="25"/>
      <c r="L12" s="25"/>
      <c r="M12" s="25"/>
      <c r="N12" s="25"/>
      <c r="O12" s="25"/>
      <c r="P12" s="25"/>
      <c r="Q12" s="25"/>
      <c r="R12" s="25"/>
      <c r="S12" s="25"/>
      <c r="T12" s="25"/>
      <c r="U12" s="25"/>
      <c r="V12" s="25"/>
      <c r="W12" s="25"/>
      <c r="X12" s="26"/>
      <c r="AR12" t="s">
        <v>406</v>
      </c>
    </row>
    <row r="13" spans="5:44"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c r="AR13" s="10" t="s">
        <v>397</v>
      </c>
    </row>
    <row r="14" spans="5:44" ht="24.95" customHeight="1">
      <c r="E14" s="34"/>
      <c r="F14" s="35"/>
      <c r="G14" s="228" t="s">
        <v>497</v>
      </c>
      <c r="H14" s="35"/>
      <c r="I14" s="35"/>
      <c r="J14" s="35"/>
      <c r="K14" s="35"/>
      <c r="L14" s="35"/>
      <c r="M14" s="35"/>
      <c r="N14" s="35"/>
      <c r="O14" s="35"/>
      <c r="P14" s="35"/>
      <c r="Q14" s="35"/>
      <c r="R14" s="35"/>
      <c r="S14" s="35"/>
      <c r="T14" s="35"/>
      <c r="U14" s="35"/>
      <c r="V14" s="35"/>
      <c r="W14" s="35"/>
      <c r="X14" s="36"/>
      <c r="AR14" t="s">
        <v>402</v>
      </c>
    </row>
    <row r="15" spans="5:44" ht="20.100000000000001" hidden="1" customHeight="1">
      <c r="E15" s="2"/>
      <c r="F15" s="3"/>
      <c r="G15" s="3"/>
      <c r="H15" s="3"/>
      <c r="I15" s="3"/>
      <c r="J15" s="3"/>
      <c r="K15" s="3"/>
      <c r="L15" s="3"/>
      <c r="M15" s="3"/>
      <c r="N15" s="3"/>
      <c r="O15" s="3"/>
      <c r="P15" s="3"/>
      <c r="Q15" s="3"/>
      <c r="R15" s="3"/>
      <c r="S15" s="3"/>
      <c r="T15" s="3"/>
      <c r="U15" s="3"/>
      <c r="V15" s="3"/>
      <c r="W15" s="36"/>
      <c r="AR15" t="s">
        <v>407</v>
      </c>
    </row>
    <row r="16" spans="5:44"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c r="AR16" t="s">
        <v>401</v>
      </c>
    </row>
  </sheetData>
  <sheetProtection sheet="1" objects="1" scenarios="1"/>
  <mergeCells count="18">
    <mergeCell ref="L9:L11"/>
    <mergeCell ref="M9:P9"/>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s>
  <dataValidations count="4">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s>
  <hyperlinks>
    <hyperlink ref="G16" location="'Shareholding Pattern'!F36" display="Total" xr:uid="{00000000-0004-0000-1600-000000000000}"/>
    <hyperlink ref="F16" location="'Shareholding Pattern'!F36" display="Total"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7109375" customWidth="1"/>
    <col min="14" max="14" width="15.7109375" hidden="1" customWidth="1"/>
    <col min="15" max="15" width="17.7109375" customWidth="1"/>
    <col min="16" max="16" width="9.42578125" customWidth="1"/>
    <col min="17" max="19" width="14.5703125" hidden="1" customWidth="1"/>
    <col min="20" max="20" width="19.140625" customWidth="1"/>
    <col min="21" max="21" width="15.42578125" hidden="1" customWidth="1"/>
    <col min="22" max="22" width="8.140625" hidden="1" customWidth="1"/>
    <col min="23" max="23" width="15.42578125" customWidth="1"/>
    <col min="24" max="24" width="16.85546875" customWidth="1"/>
    <col min="25" max="25" width="3.5703125" customWidth="1"/>
    <col min="26" max="26" width="3.42578125" customWidth="1"/>
    <col min="27" max="16383" width="20.28515625" hidden="1"/>
    <col min="16384" max="16384" width="7.140625" hidden="1"/>
  </cols>
  <sheetData>
    <row r="1" spans="5:44" hidden="1">
      <c r="I1">
        <v>0</v>
      </c>
    </row>
    <row r="2" spans="5:44"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44" hidden="1"/>
    <row r="4" spans="5:44" hidden="1"/>
    <row r="5" spans="5:44" hidden="1"/>
    <row r="6" spans="5:44" hidden="1"/>
    <row r="7" spans="5:44" ht="15" customHeight="1">
      <c r="AR7" t="s">
        <v>403</v>
      </c>
    </row>
    <row r="8" spans="5:44" ht="15" customHeight="1">
      <c r="AR8" t="s">
        <v>393</v>
      </c>
    </row>
    <row r="9" spans="5:44" ht="29.25" customHeight="1">
      <c r="E9" s="415" t="s">
        <v>137</v>
      </c>
      <c r="F9" s="414" t="s">
        <v>136</v>
      </c>
      <c r="G9" s="414" t="s">
        <v>1</v>
      </c>
      <c r="H9" s="414" t="s">
        <v>3</v>
      </c>
      <c r="I9" s="414" t="s">
        <v>4</v>
      </c>
      <c r="J9" s="414" t="s">
        <v>5</v>
      </c>
      <c r="K9" s="414" t="s">
        <v>6</v>
      </c>
      <c r="L9" s="414" t="s">
        <v>7</v>
      </c>
      <c r="M9" s="414" t="s">
        <v>8</v>
      </c>
      <c r="N9" s="414"/>
      <c r="O9" s="414"/>
      <c r="P9" s="414"/>
      <c r="Q9" s="415" t="s">
        <v>505</v>
      </c>
      <c r="R9" s="414" t="s">
        <v>10</v>
      </c>
      <c r="S9" s="415" t="s">
        <v>134</v>
      </c>
      <c r="T9" s="414" t="s">
        <v>107</v>
      </c>
      <c r="U9" s="414" t="s">
        <v>12</v>
      </c>
      <c r="V9" s="414"/>
      <c r="W9" s="414" t="s">
        <v>14</v>
      </c>
      <c r="X9" s="414" t="s">
        <v>499</v>
      </c>
      <c r="AR9" t="s">
        <v>404</v>
      </c>
    </row>
    <row r="10" spans="5:44" ht="31.5" customHeight="1">
      <c r="E10" s="416"/>
      <c r="F10" s="414"/>
      <c r="G10" s="414"/>
      <c r="H10" s="414"/>
      <c r="I10" s="414"/>
      <c r="J10" s="414"/>
      <c r="K10" s="414"/>
      <c r="L10" s="414"/>
      <c r="M10" s="414" t="s">
        <v>15</v>
      </c>
      <c r="N10" s="414"/>
      <c r="O10" s="414"/>
      <c r="P10" s="414" t="s">
        <v>16</v>
      </c>
      <c r="Q10" s="416"/>
      <c r="R10" s="414"/>
      <c r="S10" s="416"/>
      <c r="T10" s="414"/>
      <c r="U10" s="414"/>
      <c r="V10" s="414"/>
      <c r="W10" s="414"/>
      <c r="X10" s="414"/>
      <c r="AR10" t="s">
        <v>394</v>
      </c>
    </row>
    <row r="11" spans="5:44" ht="78.75" customHeight="1">
      <c r="E11" s="417"/>
      <c r="F11" s="414"/>
      <c r="G11" s="414"/>
      <c r="H11" s="414"/>
      <c r="I11" s="414"/>
      <c r="J11" s="414"/>
      <c r="K11" s="414"/>
      <c r="L11" s="414"/>
      <c r="M11" s="27" t="s">
        <v>17</v>
      </c>
      <c r="N11" s="27" t="s">
        <v>18</v>
      </c>
      <c r="O11" s="27" t="s">
        <v>19</v>
      </c>
      <c r="P11" s="414"/>
      <c r="Q11" s="417"/>
      <c r="R11" s="414"/>
      <c r="S11" s="417"/>
      <c r="T11" s="414"/>
      <c r="U11" s="27" t="s">
        <v>20</v>
      </c>
      <c r="V11" s="27" t="s">
        <v>21</v>
      </c>
      <c r="W11" s="414"/>
      <c r="X11" s="414"/>
      <c r="AR11" t="s">
        <v>405</v>
      </c>
    </row>
    <row r="12" spans="5:44" ht="20.25" customHeight="1">
      <c r="E12" s="8" t="s">
        <v>92</v>
      </c>
      <c r="F12" s="43" t="s">
        <v>55</v>
      </c>
      <c r="G12" s="25"/>
      <c r="H12" s="25"/>
      <c r="I12" s="25"/>
      <c r="J12" s="25"/>
      <c r="K12" s="25"/>
      <c r="L12" s="25"/>
      <c r="M12" s="25"/>
      <c r="N12" s="25"/>
      <c r="O12" s="25"/>
      <c r="P12" s="25"/>
      <c r="Q12" s="25"/>
      <c r="R12" s="25"/>
      <c r="S12" s="25"/>
      <c r="T12" s="25"/>
      <c r="U12" s="25"/>
      <c r="V12" s="25"/>
      <c r="W12" s="25"/>
      <c r="X12" s="26"/>
      <c r="AR12" t="s">
        <v>406</v>
      </c>
    </row>
    <row r="13" spans="5:44"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c r="AR13" s="10" t="s">
        <v>397</v>
      </c>
    </row>
    <row r="14" spans="5:44" ht="24.95" customHeight="1">
      <c r="E14" s="34"/>
      <c r="F14" s="35"/>
      <c r="G14" s="228" t="s">
        <v>494</v>
      </c>
      <c r="H14" s="35"/>
      <c r="I14" s="35"/>
      <c r="J14" s="35"/>
      <c r="K14" s="35"/>
      <c r="L14" s="35"/>
      <c r="M14" s="35"/>
      <c r="N14" s="35"/>
      <c r="O14" s="35"/>
      <c r="P14" s="35"/>
      <c r="Q14" s="35"/>
      <c r="R14" s="35"/>
      <c r="S14" s="35"/>
      <c r="T14" s="35"/>
      <c r="U14" s="35"/>
      <c r="V14" s="35"/>
      <c r="W14" s="35"/>
      <c r="X14" s="36"/>
      <c r="AR14" t="s">
        <v>402</v>
      </c>
    </row>
    <row r="15" spans="5:44" ht="15" hidden="1" customHeight="1">
      <c r="E15" s="2"/>
      <c r="F15" s="3"/>
      <c r="G15" s="3"/>
      <c r="H15" s="3"/>
      <c r="I15" s="3"/>
      <c r="J15" s="3"/>
      <c r="K15" s="3"/>
      <c r="L15" s="3"/>
      <c r="M15" s="3"/>
      <c r="N15" s="3"/>
      <c r="O15" s="3"/>
      <c r="P15" s="3"/>
      <c r="Q15" s="3"/>
      <c r="R15" s="3"/>
      <c r="S15" s="3"/>
      <c r="T15" s="3"/>
      <c r="U15" s="3"/>
      <c r="V15" s="3"/>
      <c r="W15" s="36"/>
      <c r="AR15" t="s">
        <v>407</v>
      </c>
    </row>
    <row r="16" spans="5:44" ht="20.100000000000001" customHeight="1">
      <c r="E16" s="31"/>
      <c r="F16" s="57" t="s">
        <v>450</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c r="AR16" t="s">
        <v>401</v>
      </c>
    </row>
  </sheetData>
  <sheetProtection sheet="1" objects="1" scenarios="1"/>
  <mergeCells count="18">
    <mergeCell ref="L9:L11"/>
    <mergeCell ref="M9:P9"/>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s>
  <dataValidations count="4">
    <dataValidation type="whole" operator="lessThanOrEqual" allowBlank="1" showInputMessage="1" showErrorMessage="1" sqref="U13" xr:uid="{00000000-0002-0000-1700-000000000000}">
      <formula1>H13</formula1>
    </dataValidation>
    <dataValidation type="whole" operator="lessThanOrEqual" allowBlank="1" showInputMessage="1" showErrorMessage="1" sqref="W13" xr:uid="{00000000-0002-0000-1700-000001000000}">
      <formula1>K13</formula1>
    </dataValidation>
    <dataValidation type="textLength" operator="equal" allowBlank="1" showInputMessage="1" showErrorMessage="1" prompt="[A-Z][A-Z][A-Z][A-Z][A-Z][0-9][0-9][0-9][0-9][A-Z]_x000a__x000a_In absence of PAN write : ZZZZZ9999Z" sqref="G13" xr:uid="{00000000-0002-0000-1700-000002000000}">
      <formula1>10</formula1>
    </dataValidation>
    <dataValidation type="whole" operator="greaterThanOrEqual" allowBlank="1" showInputMessage="1" showErrorMessage="1" sqref="Q13:R13 M13:N13 H13:J13" xr:uid="{00000000-0002-0000-1700-000003000000}">
      <formula1>0</formula1>
    </dataValidation>
  </dataValidations>
  <hyperlinks>
    <hyperlink ref="G16" location="'Shareholding Pattern'!F37" display="Total" xr:uid="{00000000-0004-0000-1700-000000000000}"/>
    <hyperlink ref="F16" location="'Shareholding Pattern'!F37" display="Total" xr:uid="{00000000-0004-0000-1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rgb="FFB685DB"/>
  </sheetPr>
  <dimension ref="A1:XFC16"/>
  <sheetViews>
    <sheetView showGridLines="0" topLeftCell="A7" zoomScale="70" zoomScaleNormal="70" workbookViewId="0">
      <selection activeCell="D15" sqref="D15:AC15"/>
    </sheetView>
  </sheetViews>
  <sheetFormatPr defaultColWidth="0" defaultRowHeight="15"/>
  <cols>
    <col min="1" max="1" width="2.28515625" customWidth="1"/>
    <col min="2" max="2" width="2.140625" hidden="1" customWidth="1"/>
    <col min="3" max="3" width="2" hidden="1" customWidth="1"/>
    <col min="4" max="4" width="7.140625" customWidth="1"/>
    <col min="5" max="5" width="35.7109375" customWidth="1"/>
    <col min="6" max="7" width="38.5703125" customWidth="1"/>
    <col min="8" max="8" width="13.7109375" customWidth="1"/>
    <col min="9" max="10" width="14.5703125" customWidth="1"/>
    <col min="11" max="11" width="14.5703125" hidden="1" customWidth="1"/>
    <col min="12" max="12" width="15.5703125" hidden="1" customWidth="1"/>
    <col min="13" max="13" width="15" customWidth="1"/>
    <col min="14" max="14" width="15.42578125" customWidth="1"/>
    <col min="15" max="15" width="16" customWidth="1"/>
    <col min="16" max="16" width="16.42578125" hidden="1" customWidth="1"/>
    <col min="17" max="17" width="15.28515625" customWidth="1"/>
    <col min="18" max="18" width="13" customWidth="1"/>
    <col min="19" max="20" width="14.5703125" hidden="1" customWidth="1"/>
    <col min="21" max="21" width="19.140625" hidden="1" customWidth="1"/>
    <col min="22" max="22" width="15.42578125" customWidth="1"/>
    <col min="23" max="23" width="13" hidden="1" customWidth="1"/>
    <col min="24" max="24" width="8.28515625" hidden="1" customWidth="1"/>
    <col min="25" max="25" width="14.5703125" customWidth="1"/>
    <col min="26" max="26" width="16.85546875" customWidth="1"/>
    <col min="27" max="27" width="4.28515625" customWidth="1"/>
    <col min="28" max="28" width="2.5703125" hidden="1"/>
    <col min="29" max="16383" width="5.140625" hidden="1"/>
    <col min="16384" max="16384" width="4.140625" hidden="1"/>
  </cols>
  <sheetData>
    <row r="1" spans="4:57" hidden="1">
      <c r="I1">
        <v>0</v>
      </c>
      <c r="AR1" t="s">
        <v>443</v>
      </c>
      <c r="AS1" t="s">
        <v>444</v>
      </c>
      <c r="AT1" t="s">
        <v>445</v>
      </c>
      <c r="AU1" t="s">
        <v>446</v>
      </c>
      <c r="AV1" t="s">
        <v>523</v>
      </c>
      <c r="AW1" t="s">
        <v>498</v>
      </c>
      <c r="AX1" t="s">
        <v>525</v>
      </c>
      <c r="AY1" t="s">
        <v>526</v>
      </c>
      <c r="AZ1" t="s">
        <v>527</v>
      </c>
      <c r="BA1" t="s">
        <v>400</v>
      </c>
      <c r="BB1" t="s">
        <v>395</v>
      </c>
      <c r="BC1" t="s">
        <v>528</v>
      </c>
      <c r="BD1" t="s">
        <v>524</v>
      </c>
      <c r="BE1" t="s">
        <v>401</v>
      </c>
    </row>
    <row r="2" spans="4:57" hidden="1">
      <c r="E2" t="s">
        <v>349</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182</v>
      </c>
      <c r="Z2" t="s">
        <v>499</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403</v>
      </c>
    </row>
    <row r="5" spans="4:57" hidden="1">
      <c r="AF5" t="s">
        <v>393</v>
      </c>
    </row>
    <row r="6" spans="4:57" hidden="1">
      <c r="AF6" t="s">
        <v>404</v>
      </c>
    </row>
    <row r="7" spans="4:57">
      <c r="AF7" t="s">
        <v>394</v>
      </c>
    </row>
    <row r="8" spans="4:57">
      <c r="AF8" t="s">
        <v>405</v>
      </c>
    </row>
    <row r="9" spans="4:57" ht="29.25" customHeight="1">
      <c r="D9" s="415" t="s">
        <v>137</v>
      </c>
      <c r="E9" s="415" t="s">
        <v>34</v>
      </c>
      <c r="F9" s="415" t="s">
        <v>434</v>
      </c>
      <c r="G9" s="415" t="s">
        <v>136</v>
      </c>
      <c r="H9" s="414" t="s">
        <v>1</v>
      </c>
      <c r="I9" s="415" t="s">
        <v>426</v>
      </c>
      <c r="J9" s="414" t="s">
        <v>3</v>
      </c>
      <c r="K9" s="414" t="s">
        <v>4</v>
      </c>
      <c r="L9" s="414" t="s">
        <v>5</v>
      </c>
      <c r="M9" s="414" t="s">
        <v>6</v>
      </c>
      <c r="N9" s="414" t="s">
        <v>7</v>
      </c>
      <c r="O9" s="414" t="s">
        <v>8</v>
      </c>
      <c r="P9" s="414"/>
      <c r="Q9" s="414"/>
      <c r="R9" s="414"/>
      <c r="S9" s="414" t="s">
        <v>9</v>
      </c>
      <c r="T9" s="415" t="s">
        <v>505</v>
      </c>
      <c r="U9" s="415" t="s">
        <v>138</v>
      </c>
      <c r="V9" s="414" t="s">
        <v>107</v>
      </c>
      <c r="W9" s="414" t="s">
        <v>12</v>
      </c>
      <c r="X9" s="414"/>
      <c r="Y9" s="414" t="s">
        <v>14</v>
      </c>
      <c r="Z9" s="414" t="s">
        <v>499</v>
      </c>
      <c r="AG9" t="s">
        <v>406</v>
      </c>
      <c r="AV9" t="s">
        <v>34</v>
      </c>
    </row>
    <row r="10" spans="4:57" ht="31.5" customHeight="1">
      <c r="D10" s="416"/>
      <c r="E10" s="416"/>
      <c r="F10" s="416"/>
      <c r="G10" s="416"/>
      <c r="H10" s="414"/>
      <c r="I10" s="416"/>
      <c r="J10" s="414"/>
      <c r="K10" s="414"/>
      <c r="L10" s="414"/>
      <c r="M10" s="414"/>
      <c r="N10" s="414"/>
      <c r="O10" s="414" t="s">
        <v>15</v>
      </c>
      <c r="P10" s="414"/>
      <c r="Q10" s="414"/>
      <c r="R10" s="414" t="s">
        <v>16</v>
      </c>
      <c r="S10" s="414"/>
      <c r="T10" s="416"/>
      <c r="U10" s="437"/>
      <c r="V10" s="414"/>
      <c r="W10" s="414"/>
      <c r="X10" s="414"/>
      <c r="Y10" s="414"/>
      <c r="Z10" s="414"/>
      <c r="AG10" t="s">
        <v>397</v>
      </c>
      <c r="AV10" t="s">
        <v>437</v>
      </c>
    </row>
    <row r="11" spans="4:57" ht="75">
      <c r="D11" s="417"/>
      <c r="E11" s="417"/>
      <c r="F11" s="417"/>
      <c r="G11" s="417"/>
      <c r="H11" s="414"/>
      <c r="I11" s="417"/>
      <c r="J11" s="414"/>
      <c r="K11" s="414"/>
      <c r="L11" s="414"/>
      <c r="M11" s="414"/>
      <c r="N11" s="414"/>
      <c r="O11" s="27" t="s">
        <v>17</v>
      </c>
      <c r="P11" s="27" t="s">
        <v>18</v>
      </c>
      <c r="Q11" s="27" t="s">
        <v>19</v>
      </c>
      <c r="R11" s="414"/>
      <c r="S11" s="414"/>
      <c r="T11" s="417"/>
      <c r="U11" s="438"/>
      <c r="V11" s="414"/>
      <c r="W11" s="27" t="s">
        <v>20</v>
      </c>
      <c r="X11" s="27" t="s">
        <v>21</v>
      </c>
      <c r="Y11" s="414"/>
      <c r="Z11" s="414"/>
      <c r="AG11" t="s">
        <v>402</v>
      </c>
    </row>
    <row r="12" spans="4:57" ht="15.75">
      <c r="D12" s="8" t="s">
        <v>93</v>
      </c>
      <c r="E12" s="43" t="s">
        <v>33</v>
      </c>
      <c r="F12" s="68"/>
      <c r="G12" s="25"/>
      <c r="H12" s="25"/>
      <c r="I12" s="25"/>
      <c r="J12" s="25"/>
      <c r="K12" s="25"/>
      <c r="L12" s="25"/>
      <c r="M12" s="25"/>
      <c r="N12" s="25"/>
      <c r="O12" s="25"/>
      <c r="P12" s="25"/>
      <c r="Q12" s="25"/>
      <c r="R12" s="25"/>
      <c r="S12" s="25"/>
      <c r="T12" s="25"/>
      <c r="U12" s="25"/>
      <c r="V12" s="25"/>
      <c r="W12" s="25"/>
      <c r="X12" s="25"/>
      <c r="Y12" s="25"/>
      <c r="Z12" s="26"/>
      <c r="AF12" t="s">
        <v>407</v>
      </c>
    </row>
    <row r="13" spans="4:57" s="10" customFormat="1" ht="20.100000000000001" hidden="1" customHeight="1">
      <c r="D13" s="53"/>
      <c r="E13" s="62"/>
      <c r="F13" s="64"/>
      <c r="G13" s="64"/>
      <c r="H13" s="9"/>
      <c r="I13" s="13"/>
      <c r="J13" s="13"/>
      <c r="K13" s="38"/>
      <c r="L13" s="38"/>
      <c r="M13" s="201" t="str">
        <f>+IFERROR(IF(COUNT(J13:L13),ROUND(SUM(J13:L13),0),""),"")</f>
        <v/>
      </c>
      <c r="N13" s="199" t="str">
        <f>+IFERROR(IF(COUNT(M13),ROUND(M13/'Shareholding Pattern'!$L$57*100,2),""),"")</f>
        <v/>
      </c>
      <c r="O13" s="241" t="str">
        <f>IF(J13="","",J13)</f>
        <v/>
      </c>
      <c r="P13" s="173"/>
      <c r="Q13" s="200" t="str">
        <f>+IFERROR(IF(COUNT(O13:P13),ROUND(SUM(O13,P13),2),""),"")</f>
        <v/>
      </c>
      <c r="R13" s="199" t="str">
        <f>+IFERROR(IF(COUNT(Q13),ROUND(Q13/('Shareholding Pattern'!$P$58)*100,2),""),"")</f>
        <v/>
      </c>
      <c r="S13" s="38"/>
      <c r="T13" s="38"/>
      <c r="U13" s="202" t="str">
        <f>+IFERROR(IF(COUNT(S13:T13),ROUND(SUM(S13:T13),0),""),"")</f>
        <v/>
      </c>
      <c r="V13" s="199" t="str">
        <f>+IFERROR(IF(COUNT(M13,U13),ROUND(SUM(U13,M13)/SUM('Shareholding Pattern'!$L$57,'Shareholding Pattern'!$T$57)*100,2),""),"")</f>
        <v/>
      </c>
      <c r="W13" s="38"/>
      <c r="X13" s="199" t="str">
        <f>+IFERROR(IF(COUNT(W13),ROUND(SUM(W13)/SUM(M13)*100,2),""),0)</f>
        <v/>
      </c>
      <c r="Y13" s="13"/>
      <c r="Z13" s="243"/>
      <c r="AC13" s="10">
        <f>IF(SUM(H13:Y13)&gt;0,1,0)</f>
        <v>0</v>
      </c>
      <c r="AD13" s="10">
        <f>SUM(AC15:AC65535)</f>
        <v>0</v>
      </c>
      <c r="AF13" t="s">
        <v>401</v>
      </c>
    </row>
    <row r="14" spans="4:57" ht="24.95" customHeight="1">
      <c r="D14" s="34"/>
      <c r="E14" s="35"/>
      <c r="F14" s="35"/>
      <c r="G14" s="35"/>
      <c r="H14" s="35"/>
      <c r="I14" s="35"/>
      <c r="J14" s="35"/>
      <c r="K14" s="35"/>
      <c r="L14" s="35"/>
      <c r="M14" s="35"/>
      <c r="N14" s="35"/>
      <c r="O14" s="35"/>
      <c r="P14" s="35"/>
      <c r="Q14" s="35"/>
      <c r="R14" s="35"/>
      <c r="S14" s="35"/>
      <c r="T14" s="35"/>
      <c r="U14" s="35"/>
      <c r="V14" s="35"/>
      <c r="W14" s="35"/>
      <c r="Z14" s="36"/>
    </row>
    <row r="15" spans="4:57" hidden="1">
      <c r="D15" s="34"/>
      <c r="J15" s="172"/>
      <c r="K15" s="172"/>
      <c r="X15" s="36"/>
    </row>
    <row r="16" spans="4:57" ht="20.100000000000001" customHeight="1">
      <c r="D16" s="48"/>
      <c r="E16" s="30"/>
      <c r="F16" s="49" t="s">
        <v>450</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99" t="str">
        <f>+IFERROR(IF(COUNT(N13:N15),ROUND(SUMIF($F$13:N15,"Category",N13:N15),2),""),"")</f>
        <v/>
      </c>
      <c r="O16" s="65" t="str">
        <f>+IFERROR(IF(COUNT(O13:O15),ROUND(SUMIF($F$13:O15,"Category",O13:O15),0),""),"")</f>
        <v/>
      </c>
      <c r="P16" s="163" t="str">
        <f>+IFERROR(IF(COUNT(P13:P15),ROUND(SUMIF($F$13:P15,"Category",P13:P15),0),""),"")</f>
        <v/>
      </c>
      <c r="Q16" s="163" t="str">
        <f>+IFERROR(IF(COUNT(Q13:Q15),ROUND(SUMIF($F$13:Q15,"Category",Q13:Q15),0),""),"")</f>
        <v/>
      </c>
      <c r="R16" s="199"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99" t="str">
        <f>+IFERROR(IF(COUNT(W16),ROUND(SUM(W16)/SUM(M16)*100,2),""),0)</f>
        <v/>
      </c>
      <c r="Y16" s="52" t="str">
        <f>+IFERROR(IF(COUNT(Y13:Y15),ROUND(SUMIF($F$13:Y15,"Category",Y13:Y15),0),""),"")</f>
        <v/>
      </c>
    </row>
  </sheetData>
  <sheetProtection sheet="1" objects="1" scenarios="1"/>
  <mergeCells count="21">
    <mergeCell ref="K9:K11"/>
    <mergeCell ref="L9:L11"/>
    <mergeCell ref="J9:J11"/>
    <mergeCell ref="D9:D11"/>
    <mergeCell ref="E9:E11"/>
    <mergeCell ref="F9:F11"/>
    <mergeCell ref="H9:H11"/>
    <mergeCell ref="I9:I11"/>
    <mergeCell ref="G9:G11"/>
    <mergeCell ref="Z9:Z11"/>
    <mergeCell ref="M9:M11"/>
    <mergeCell ref="N9:N11"/>
    <mergeCell ref="O9:R9"/>
    <mergeCell ref="W9:X10"/>
    <mergeCell ref="Y9:Y11"/>
    <mergeCell ref="V9:V11"/>
    <mergeCell ref="T9:T11"/>
    <mergeCell ref="U9:U11"/>
    <mergeCell ref="O10:Q10"/>
    <mergeCell ref="S9:S11"/>
    <mergeCell ref="R10:R11"/>
  </mergeCells>
  <dataValidations count="7">
    <dataValidation type="whole" operator="lessThanOrEqual" allowBlank="1" showInputMessage="1" showErrorMessage="1" sqref="Y13" xr:uid="{00000000-0002-0000-1800-000000000000}">
      <formula1>M13</formula1>
    </dataValidation>
    <dataValidation type="whole" operator="lessThanOrEqual" allowBlank="1" showInputMessage="1" showErrorMessage="1" sqref="W13" xr:uid="{00000000-0002-0000-1800-000001000000}">
      <formula1>J13</formula1>
    </dataValidation>
    <dataValidation type="whole" operator="greaterThanOrEqual" allowBlank="1" showInputMessage="1" showErrorMessage="1" sqref="O13:P13 J13:L13 S13:T13" xr:uid="{00000000-0002-0000-1800-000002000000}">
      <formula1>0</formula1>
    </dataValidation>
    <dataValidation type="textLength" operator="equal" allowBlank="1" showInputMessage="1" showErrorMessage="1" prompt="[A-Z][A-Z][A-Z][A-Z][A-Z][0-9][0-9][0-9][0-9][A-Z]_x000a__x000a_In absence of PAN write : ZZZZZ9999Z_x000a_" sqref="H13" xr:uid="{00000000-0002-0000-1800-000003000000}">
      <formula1>10</formula1>
    </dataValidation>
    <dataValidation type="whole" operator="greaterThan" allowBlank="1" showInputMessage="1" showErrorMessage="1" sqref="I13" xr:uid="{00000000-0002-0000-1800-000004000000}">
      <formula1>0</formula1>
    </dataValidation>
    <dataValidation type="list" allowBlank="1" showInputMessage="1" showErrorMessage="1" sqref="E13" xr:uid="{00000000-0002-0000-1800-000005000000}">
      <formula1>$AR$1:$BE$1</formula1>
    </dataValidation>
    <dataValidation type="list" allowBlank="1" showInputMessage="1" showErrorMessage="1" sqref="F13" xr:uid="{00000000-0002-0000-1800-000006000000}">
      <formula1>$AV$9:$AV$10</formula1>
    </dataValidation>
  </dataValidations>
  <hyperlinks>
    <hyperlink ref="H16" location="'Shareholding Pattern'!F38" display="Total" xr:uid="{00000000-0004-0000-1800-000000000000}"/>
    <hyperlink ref="F16" location="'Shareholding Pattern'!F38" display="Total" xr:uid="{00000000-0004-0000-1800-000001000000}"/>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hidden="1" customWidth="1"/>
    <col min="3" max="4" width="2"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6.7109375" customWidth="1"/>
    <col min="13" max="13" width="15.42578125" customWidth="1"/>
    <col min="14" max="14" width="15.42578125" hidden="1" customWidth="1"/>
    <col min="15" max="15" width="17.42578125" customWidth="1"/>
    <col min="16" max="16" width="14.5703125" customWidth="1"/>
    <col min="17" max="17" width="15.5703125" hidden="1" customWidth="1"/>
    <col min="18" max="18" width="16.42578125" hidden="1" customWidth="1"/>
    <col min="19" max="19" width="13.7109375" hidden="1" customWidth="1"/>
    <col min="20" max="20" width="14.5703125" customWidth="1"/>
    <col min="21" max="21" width="14.5703125" hidden="1" customWidth="1"/>
    <col min="22" max="22" width="8.28515625" hidden="1" customWidth="1"/>
    <col min="23" max="23" width="15.5703125" customWidth="1"/>
    <col min="24" max="24" width="17.85546875" customWidth="1"/>
    <col min="25" max="25" width="3.85546875" customWidth="1"/>
    <col min="26" max="26" width="5.140625" customWidth="1"/>
    <col min="27" max="16383" width="21.5703125" hidden="1"/>
    <col min="16384" max="16384" width="1.8554687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row>
    <row r="10" spans="5:30"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row>
    <row r="11" spans="5:30"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row>
    <row r="12" spans="5:30" s="6" customFormat="1" ht="20.100000000000001" customHeight="1">
      <c r="E12" s="8" t="s">
        <v>95</v>
      </c>
      <c r="F12" s="71" t="s">
        <v>61</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row>
    <row r="14" spans="5:30" ht="24.95" customHeight="1">
      <c r="E14" s="34"/>
      <c r="F14" s="35"/>
      <c r="G14" s="228" t="s">
        <v>494</v>
      </c>
      <c r="H14" s="35"/>
      <c r="I14" s="35"/>
      <c r="J14" s="35"/>
      <c r="K14" s="35"/>
      <c r="L14" s="35"/>
      <c r="M14" s="35"/>
      <c r="N14" s="35"/>
      <c r="O14" s="35"/>
      <c r="P14" s="35"/>
      <c r="Q14" s="35"/>
      <c r="R14" s="35"/>
      <c r="S14" s="35"/>
      <c r="T14" s="35"/>
      <c r="U14" s="35"/>
      <c r="V14" s="35"/>
      <c r="W14" s="35"/>
      <c r="X14" s="36"/>
    </row>
    <row r="15" spans="5:30" ht="15" hidden="1" customHeight="1">
      <c r="E15" s="34"/>
      <c r="J15" s="172"/>
      <c r="K15" s="172"/>
      <c r="N15" s="172"/>
      <c r="O15" s="172"/>
      <c r="V15" s="172"/>
      <c r="W15" s="36"/>
    </row>
    <row r="16" spans="5:30" ht="20.100000000000001" customHeight="1">
      <c r="E16" s="48"/>
      <c r="F16" s="49" t="s">
        <v>450</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f>
        <v/>
      </c>
      <c r="M16" s="29" t="str">
        <f>+IFERROR(IF(COUNT(M14:M15),ROUND(SUM(M14:M15),0),""),"")</f>
        <v/>
      </c>
      <c r="N16" s="29" t="str">
        <f>+IFERROR(IF(COUNT(N14:N15),ROUND(SUM(N14:N15),0),""),"")</f>
        <v/>
      </c>
      <c r="O16" s="29" t="str">
        <f>+IFERROR(IF(COUNT(O14:O15),ROUND(SUM(O14:O15),0),""),"")</f>
        <v/>
      </c>
      <c r="P16" s="14" t="str">
        <f>+IFERROR(IF(COUNT(O16),ROUND(O16/('Shareholding Pattern'!$P$58)*100,2),""),"")</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f>
        <v/>
      </c>
      <c r="U16" s="44" t="str">
        <f>+IFERROR(IF(COUNT(U14:U15),ROUND(SUM(U14:U15),0),""),"")</f>
        <v/>
      </c>
      <c r="V16" s="14" t="str">
        <f>+IFERROR(IF(COUNT(U16),ROUND(SUM(U16)/SUM(K16)*100,2),""),0)</f>
        <v/>
      </c>
      <c r="W16" s="44" t="str">
        <f>+IFERROR(IF(COUNT(W14:W15),ROUND(SUM(W14:W15),0),""),"")</f>
        <v/>
      </c>
    </row>
  </sheetData>
  <sheetProtection sheet="1" objects="1" scenarios="1"/>
  <mergeCells count="18">
    <mergeCell ref="Q9:Q11"/>
    <mergeCell ref="P10:P11"/>
    <mergeCell ref="X9:X11"/>
    <mergeCell ref="I9:I11"/>
    <mergeCell ref="J9:J11"/>
    <mergeCell ref="L9:L11"/>
    <mergeCell ref="M9:P9"/>
    <mergeCell ref="U9:V10"/>
    <mergeCell ref="W9:W11"/>
    <mergeCell ref="T9:T11"/>
    <mergeCell ref="R9:R11"/>
    <mergeCell ref="S9:S11"/>
    <mergeCell ref="M10:O10"/>
    <mergeCell ref="H9:H11"/>
    <mergeCell ref="E9:E11"/>
    <mergeCell ref="F9:F11"/>
    <mergeCell ref="G9:G11"/>
    <mergeCell ref="K9:K11"/>
  </mergeCells>
  <dataValidations count="4">
    <dataValidation type="whole" operator="lessThanOrEqual" allowBlank="1" showInputMessage="1" showErrorMessage="1" sqref="U13" xr:uid="{00000000-0002-0000-1900-000000000000}">
      <formula1>H13</formula1>
    </dataValidation>
    <dataValidation type="whole" operator="lessThanOrEqual" allowBlank="1" showInputMessage="1" showErrorMessage="1" sqref="W13" xr:uid="{00000000-0002-0000-1900-000001000000}">
      <formula1>K13</formula1>
    </dataValidation>
    <dataValidation type="textLength" operator="equal" allowBlank="1" showInputMessage="1" showErrorMessage="1" prompt="[A-Z][A-Z][A-Z][A-Z][A-Z][0-9][0-9][0-9][0-9][A-Z]_x000a__x000a_In absence of PAN write : ZZZZZ9999Z" sqref="G13" xr:uid="{00000000-0002-0000-1900-000002000000}">
      <formula1>10</formula1>
    </dataValidation>
    <dataValidation type="whole" operator="greaterThanOrEqual" allowBlank="1" showInputMessage="1" showErrorMessage="1" sqref="Q13:R13 M13:N13 H13:J13" xr:uid="{00000000-0002-0000-1900-000003000000}">
      <formula1>0</formula1>
    </dataValidation>
  </dataValidations>
  <hyperlinks>
    <hyperlink ref="G16" location="'Shareholding Pattern'!F40" display="Total" xr:uid="{00000000-0004-0000-1900-000000000000}"/>
    <hyperlink ref="F16" location="'Shareholding Pattern'!F40" display="Total"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6.42578125" customWidth="1"/>
    <col min="16" max="16" width="10.85546875" customWidth="1"/>
    <col min="17" max="19" width="14.5703125" hidden="1" customWidth="1"/>
    <col min="20" max="20" width="19.140625" customWidth="1"/>
    <col min="21" max="21" width="15.42578125" hidden="1" customWidth="1"/>
    <col min="22" max="22" width="10.140625" hidden="1" customWidth="1"/>
    <col min="23" max="23" width="15.42578125" customWidth="1"/>
    <col min="24" max="24" width="20" customWidth="1"/>
    <col min="25" max="25" width="2.5703125" customWidth="1"/>
    <col min="26" max="26" width="3.28515625" customWidth="1"/>
    <col min="27" max="28" width="1.28515625" hidden="1"/>
    <col min="29" max="30" width="2.140625" hidden="1"/>
    <col min="31" max="16383" width="1.28515625" hidden="1"/>
    <col min="16384" max="16384" width="5.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row>
    <row r="10" spans="5:30"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row>
    <row r="11" spans="5:30"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row>
    <row r="12" spans="5:30" ht="18.75" customHeight="1">
      <c r="E12" s="8" t="s">
        <v>96</v>
      </c>
      <c r="F12" s="58" t="s">
        <v>104</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row>
    <row r="14" spans="5:30" ht="24.95" customHeight="1">
      <c r="E14" s="34"/>
      <c r="F14" s="35"/>
      <c r="G14" s="228" t="s">
        <v>494</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450</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Pattern'!$L$57*100,2),""),"")</f>
        <v/>
      </c>
      <c r="M16" s="29" t="str">
        <f>+IFERROR(IF(COUNT(M13:M15),ROUND(SUM(M13:M15),0),""),"")</f>
        <v/>
      </c>
      <c r="N16" s="29" t="str">
        <f>+IFERROR(IF(COUNT(N13:N15),ROUND(SUM(N13:N15),0),""),"")</f>
        <v/>
      </c>
      <c r="O16" s="29" t="str">
        <f>+IFERROR(IF(COUNT(O13:O15),ROUND(SUM(O13:O15),0),""),"")</f>
        <v/>
      </c>
      <c r="P16" s="14" t="str">
        <f>+IFERROR(IF(COUNT(O16),ROUND(O16/('Shareholding Pattern'!$P$58)*100,2),""),"")</f>
        <v/>
      </c>
      <c r="Q16" s="44" t="str">
        <f>+IFERROR(IF(COUNT(Q13:Q15),ROUND(SUM(Q13:Q15),0),""),"")</f>
        <v/>
      </c>
      <c r="R16" s="44" t="str">
        <f>+IFERROR(IF(COUNT(R13:R15),ROUND(SUM(R13:R15),0),""),"")</f>
        <v/>
      </c>
      <c r="S16" s="44" t="str">
        <f>+IFERROR(IF(COUNT(S13:S15),ROUND(SUM(S13:S15),0),""),"")</f>
        <v/>
      </c>
      <c r="T16" s="14" t="str">
        <f>+IFERROR(IF(COUNT(K16,S16),ROUND(SUM(S16,K16)/SUM('Shareholding Pattern'!$L$57,'Shareholding Pattern'!$T$57)*100,2),""),"")</f>
        <v/>
      </c>
      <c r="U16" s="44" t="str">
        <f>+IFERROR(IF(COUNT(U13:U15),ROUND(SUM(U13:U15),0),""),"")</f>
        <v/>
      </c>
      <c r="V16" s="14" t="str">
        <f>+IFERROR(IF(COUNT(U16),ROUND(SUM(U16)/SUM(K16)*100,2),""),0)</f>
        <v/>
      </c>
      <c r="W16" s="44" t="str">
        <f>+IFERROR(IF(COUNT(W13:W15),ROUND(SUM(W13:W15),0),""),"")</f>
        <v/>
      </c>
    </row>
  </sheetData>
  <sheetProtection sheet="1" objects="1" scenarios="1"/>
  <mergeCells count="18">
    <mergeCell ref="L9:L11"/>
    <mergeCell ref="M9:P9"/>
    <mergeCell ref="Q9:Q11"/>
    <mergeCell ref="E9:E11"/>
    <mergeCell ref="U9:V10"/>
    <mergeCell ref="X9:X11"/>
    <mergeCell ref="W9:W11"/>
    <mergeCell ref="F9:F11"/>
    <mergeCell ref="G9:G11"/>
    <mergeCell ref="H9:H11"/>
    <mergeCell ref="I9:I11"/>
    <mergeCell ref="T9:T11"/>
    <mergeCell ref="S9:S11"/>
    <mergeCell ref="M10:O10"/>
    <mergeCell ref="P10:P11"/>
    <mergeCell ref="R9:R11"/>
    <mergeCell ref="J9:J11"/>
    <mergeCell ref="K9:K11"/>
  </mergeCells>
  <dataValidations count="4">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s>
  <hyperlinks>
    <hyperlink ref="G16" location="'Shareholding Pattern'!F43" display="Total" xr:uid="{00000000-0004-0000-1A00-000000000000}"/>
    <hyperlink ref="F16" location="'Shareholding Pattern'!F43" display="Total"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tabColor theme="7"/>
  </sheetPr>
  <dimension ref="A1:XFC20"/>
  <sheetViews>
    <sheetView showGridLines="0" topLeftCell="A7" zoomScale="90" zoomScaleNormal="90" workbookViewId="0">
      <selection activeCell="F20" sqref="F20"/>
    </sheetView>
  </sheetViews>
  <sheetFormatPr defaultColWidth="0" defaultRowHeight="15"/>
  <cols>
    <col min="1" max="1" width="2" customWidth="1"/>
    <col min="2" max="2" width="1.5703125" hidden="1" customWidth="1"/>
    <col min="3" max="3" width="1.7109375" hidden="1" customWidth="1"/>
    <col min="4" max="4" width="2.28515625" hidden="1" customWidth="1"/>
    <col min="5" max="5" width="9.57031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8" customWidth="1"/>
    <col min="16" max="16" width="9.140625" customWidth="1"/>
    <col min="17" max="19" width="14.5703125" hidden="1" customWidth="1"/>
    <col min="20" max="20" width="19.140625" customWidth="1"/>
    <col min="21" max="21" width="15.42578125" hidden="1" customWidth="1"/>
    <col min="22" max="22" width="8.85546875" hidden="1" customWidth="1"/>
    <col min="23" max="23" width="15.42578125" customWidth="1"/>
    <col min="24" max="24" width="19.85546875" customWidth="1"/>
    <col min="25" max="25" width="2.28515625" customWidth="1"/>
    <col min="26" max="26" width="3.28515625" customWidth="1"/>
    <col min="27" max="16383" width="5.42578125" hidden="1"/>
    <col min="16384" max="16384" width="2.42578125" hidden="1"/>
  </cols>
  <sheetData>
    <row r="1" spans="5:30" hidden="1">
      <c r="I1">
        <v>4</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row>
    <row r="10" spans="5:30"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row>
    <row r="11" spans="5:30"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row>
    <row r="12" spans="5:30" s="7" customFormat="1" ht="20.100000000000001" customHeight="1">
      <c r="E12" s="8" t="s">
        <v>97</v>
      </c>
      <c r="F12" s="58" t="s">
        <v>103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SUM(AC19:AC65539)</f>
        <v>0</v>
      </c>
    </row>
    <row r="14" spans="5:30" ht="24.95" customHeight="1">
      <c r="E14" s="34"/>
      <c r="F14" s="35"/>
      <c r="G14" s="228" t="s">
        <v>496</v>
      </c>
      <c r="H14" s="35"/>
      <c r="I14" s="35"/>
      <c r="J14" s="35"/>
      <c r="K14" s="35"/>
      <c r="L14" s="35"/>
      <c r="M14" s="35"/>
      <c r="N14" s="35"/>
      <c r="O14" s="35"/>
      <c r="P14" s="35"/>
      <c r="Q14" s="35"/>
      <c r="R14" s="35"/>
      <c r="S14" s="35"/>
      <c r="T14" s="35"/>
      <c r="U14" s="35"/>
      <c r="V14" s="35"/>
      <c r="W14" s="35"/>
      <c r="X14" s="36"/>
    </row>
    <row r="15" spans="5:30" ht="24.95" customHeight="1">
      <c r="E15" s="53">
        <v>1</v>
      </c>
      <c r="F15" s="342" t="s">
        <v>718</v>
      </c>
      <c r="G15" s="343" t="s">
        <v>719</v>
      </c>
      <c r="H15" s="38">
        <v>406363</v>
      </c>
      <c r="I15" s="38"/>
      <c r="J15" s="38"/>
      <c r="K15" s="341">
        <f>+IFERROR(IF(COUNT(H15:J15),ROUND(SUM(H15:J15),0),""),"")</f>
        <v>406363</v>
      </c>
      <c r="L15" s="42">
        <f>+IFERROR(IF(COUNT(K15),ROUND(K15/'Shareholding Pattern'!$L$57*100,2),""),"")</f>
        <v>2.63</v>
      </c>
      <c r="M15" s="173">
        <f>IF(H15="","",H15)</f>
        <v>406363</v>
      </c>
      <c r="N15" s="173"/>
      <c r="O15" s="246">
        <f>+IFERROR(IF(COUNT(M15:N15),ROUND(SUM(M15,N15),2),""),"")</f>
        <v>406363</v>
      </c>
      <c r="P15" s="42">
        <f>+IFERROR(IF(COUNT(O15),ROUND(O15/('Shareholding Pattern'!$P$58)*100,2),""),"")</f>
        <v>2.63</v>
      </c>
      <c r="Q15" s="38"/>
      <c r="R15" s="38"/>
      <c r="S15" s="341" t="str">
        <f>+IFERROR(IF(COUNT(Q15:R15),ROUND(SUM(Q15:R15),0),""),"")</f>
        <v/>
      </c>
      <c r="T15" s="14">
        <f>+IFERROR(IF(COUNT(K15,S15),ROUND(SUM(S15,K15)/SUM('Shareholding Pattern'!$L$57,'Shareholding Pattern'!$T$57)*100,2),""),"")</f>
        <v>2.63</v>
      </c>
      <c r="U15" s="38"/>
      <c r="V15" s="14" t="str">
        <f>+IFERROR(IF(COUNT(U15),ROUND(SUM(U15)/SUM(K15)*100,2),""),0)</f>
        <v/>
      </c>
      <c r="W15" s="38">
        <v>406363</v>
      </c>
      <c r="X15" s="245"/>
      <c r="Y15" s="10"/>
      <c r="Z15" s="10"/>
      <c r="AA15" s="10"/>
      <c r="AB15" s="10"/>
      <c r="AC15" s="10">
        <f>IF(SUM(H15:W15)&gt;0,1,0)</f>
        <v>1</v>
      </c>
    </row>
    <row r="16" spans="5:30" ht="24.95" customHeight="1">
      <c r="E16" s="53">
        <v>2</v>
      </c>
      <c r="F16" s="342" t="s">
        <v>720</v>
      </c>
      <c r="G16" s="343" t="s">
        <v>721</v>
      </c>
      <c r="H16" s="38">
        <v>287543</v>
      </c>
      <c r="I16" s="38"/>
      <c r="J16" s="38"/>
      <c r="K16" s="341">
        <f>+IFERROR(IF(COUNT(H16:J16),ROUND(SUM(H16:J16),0),""),"")</f>
        <v>287543</v>
      </c>
      <c r="L16" s="42">
        <f>+IFERROR(IF(COUNT(K16),ROUND(K16/'Shareholding Pattern'!$L$57*100,2),""),"")</f>
        <v>1.86</v>
      </c>
      <c r="M16" s="173">
        <f>IF(H16="","",H16)</f>
        <v>287543</v>
      </c>
      <c r="N16" s="173"/>
      <c r="O16" s="246">
        <f>+IFERROR(IF(COUNT(M16:N16),ROUND(SUM(M16,N16),2),""),"")</f>
        <v>287543</v>
      </c>
      <c r="P16" s="42">
        <f>+IFERROR(IF(COUNT(O16),ROUND(O16/('Shareholding Pattern'!$P$58)*100,2),""),"")</f>
        <v>1.86</v>
      </c>
      <c r="Q16" s="38"/>
      <c r="R16" s="38"/>
      <c r="S16" s="341" t="str">
        <f>+IFERROR(IF(COUNT(Q16:R16),ROUND(SUM(Q16:R16),0),""),"")</f>
        <v/>
      </c>
      <c r="T16" s="14">
        <f>+IFERROR(IF(COUNT(K16,S16),ROUND(SUM(S16,K16)/SUM('Shareholding Pattern'!$L$57,'Shareholding Pattern'!$T$57)*100,2),""),"")</f>
        <v>1.86</v>
      </c>
      <c r="U16" s="38"/>
      <c r="V16" s="14" t="str">
        <f>+IFERROR(IF(COUNT(U16),ROUND(SUM(U16)/SUM(K16)*100,2),""),0)</f>
        <v/>
      </c>
      <c r="W16" s="38">
        <v>287543</v>
      </c>
      <c r="X16" s="245"/>
      <c r="Y16" s="10"/>
      <c r="Z16" s="10"/>
      <c r="AA16" s="10"/>
      <c r="AB16" s="10"/>
      <c r="AC16" s="10">
        <f>IF(SUM(H16:W16)&gt;0,1,0)</f>
        <v>1</v>
      </c>
    </row>
    <row r="17" spans="5:29" ht="24.95" customHeight="1">
      <c r="E17" s="53">
        <v>3</v>
      </c>
      <c r="F17" s="342" t="s">
        <v>722</v>
      </c>
      <c r="G17" s="343" t="s">
        <v>723</v>
      </c>
      <c r="H17" s="38">
        <v>165010</v>
      </c>
      <c r="I17" s="38"/>
      <c r="J17" s="38"/>
      <c r="K17" s="341">
        <f>+IFERROR(IF(COUNT(H17:J17),ROUND(SUM(H17:J17),0),""),"")</f>
        <v>165010</v>
      </c>
      <c r="L17" s="42">
        <f>+IFERROR(IF(COUNT(K17),ROUND(K17/'Shareholding Pattern'!$L$57*100,2),""),"")</f>
        <v>1.07</v>
      </c>
      <c r="M17" s="173">
        <f>IF(H17="","",H17)</f>
        <v>165010</v>
      </c>
      <c r="N17" s="173"/>
      <c r="O17" s="246">
        <f>+IFERROR(IF(COUNT(M17:N17),ROUND(SUM(M17,N17),2),""),"")</f>
        <v>165010</v>
      </c>
      <c r="P17" s="42">
        <f>+IFERROR(IF(COUNT(O17),ROUND(O17/('Shareholding Pattern'!$P$58)*100,2),""),"")</f>
        <v>1.07</v>
      </c>
      <c r="Q17" s="38"/>
      <c r="R17" s="38"/>
      <c r="S17" s="341" t="str">
        <f>+IFERROR(IF(COUNT(Q17:R17),ROUND(SUM(Q17:R17),0),""),"")</f>
        <v/>
      </c>
      <c r="T17" s="14">
        <f>+IFERROR(IF(COUNT(K17,S17),ROUND(SUM(S17,K17)/SUM('Shareholding Pattern'!$L$57,'Shareholding Pattern'!$T$57)*100,2),""),"")</f>
        <v>1.07</v>
      </c>
      <c r="U17" s="38"/>
      <c r="V17" s="14" t="str">
        <f>+IFERROR(IF(COUNT(U17),ROUND(SUM(U17)/SUM(K17)*100,2),""),0)</f>
        <v/>
      </c>
      <c r="W17" s="38">
        <v>165010</v>
      </c>
      <c r="X17" s="245"/>
      <c r="Y17" s="10"/>
      <c r="Z17" s="10"/>
      <c r="AA17" s="10"/>
      <c r="AB17" s="10"/>
      <c r="AC17" s="10">
        <f>IF(SUM(H17:W17)&gt;0,1,0)</f>
        <v>1</v>
      </c>
    </row>
    <row r="18" spans="5:29" ht="24.95" customHeight="1">
      <c r="E18" s="53">
        <v>4</v>
      </c>
      <c r="F18" s="342" t="s">
        <v>724</v>
      </c>
      <c r="G18" s="343" t="s">
        <v>725</v>
      </c>
      <c r="H18" s="38">
        <v>164800</v>
      </c>
      <c r="I18" s="38"/>
      <c r="J18" s="38"/>
      <c r="K18" s="341">
        <f>+IFERROR(IF(COUNT(H18:J18),ROUND(SUM(H18:J18),0),""),"")</f>
        <v>164800</v>
      </c>
      <c r="L18" s="42">
        <f>+IFERROR(IF(COUNT(K18),ROUND(K18/'Shareholding Pattern'!$L$57*100,2),""),"")</f>
        <v>1.07</v>
      </c>
      <c r="M18" s="173">
        <f>IF(H18="","",H18)</f>
        <v>164800</v>
      </c>
      <c r="N18" s="173"/>
      <c r="O18" s="246">
        <f>+IFERROR(IF(COUNT(M18:N18),ROUND(SUM(M18,N18),2),""),"")</f>
        <v>164800</v>
      </c>
      <c r="P18" s="42">
        <f>+IFERROR(IF(COUNT(O18),ROUND(O18/('Shareholding Pattern'!$P$58)*100,2),""),"")</f>
        <v>1.07</v>
      </c>
      <c r="Q18" s="38"/>
      <c r="R18" s="38"/>
      <c r="S18" s="341" t="str">
        <f>+IFERROR(IF(COUNT(Q18:R18),ROUND(SUM(Q18:R18),0),""),"")</f>
        <v/>
      </c>
      <c r="T18" s="14">
        <f>+IFERROR(IF(COUNT(K18,S18),ROUND(SUM(S18,K18)/SUM('Shareholding Pattern'!$L$57,'Shareholding Pattern'!$T$57)*100,2),""),"")</f>
        <v>1.07</v>
      </c>
      <c r="U18" s="38"/>
      <c r="V18" s="14" t="str">
        <f>+IFERROR(IF(COUNT(U18),ROUND(SUM(U18)/SUM(K18)*100,2),""),0)</f>
        <v/>
      </c>
      <c r="W18" s="38">
        <v>164800</v>
      </c>
      <c r="X18" s="245"/>
      <c r="Y18" s="10"/>
      <c r="Z18" s="10"/>
      <c r="AA18" s="10"/>
      <c r="AB18" s="10"/>
      <c r="AC18" s="10">
        <f>IF(SUM(H18:W18)&gt;0,1,0)</f>
        <v>1</v>
      </c>
    </row>
    <row r="19" spans="5:29" ht="24.95" hidden="1" customHeight="1">
      <c r="E19" s="2"/>
      <c r="F19" s="3"/>
      <c r="G19" s="3"/>
      <c r="H19" s="3"/>
      <c r="I19" s="3"/>
      <c r="J19" s="3"/>
      <c r="K19" s="3"/>
      <c r="L19" s="3"/>
      <c r="M19" s="3"/>
      <c r="N19" s="3"/>
      <c r="O19" s="3"/>
      <c r="P19" s="3"/>
      <c r="Q19" s="3"/>
      <c r="R19" s="3"/>
      <c r="S19" s="3"/>
      <c r="T19" s="3"/>
      <c r="U19" s="3"/>
      <c r="V19" s="3"/>
      <c r="W19" s="36"/>
    </row>
    <row r="20" spans="5:29" ht="20.100000000000001" customHeight="1">
      <c r="E20" s="31"/>
      <c r="F20" s="57" t="s">
        <v>450</v>
      </c>
      <c r="G20" s="57" t="s">
        <v>19</v>
      </c>
      <c r="H20" s="44">
        <f>+IFERROR(IF(COUNT(H14:H19),ROUND(SUM(H14:H19),0),""),"")</f>
        <v>1023716</v>
      </c>
      <c r="I20" s="44" t="str">
        <f>+IFERROR(IF(COUNT(I14:I19),ROUND(SUM(I14:I19),0),""),"")</f>
        <v/>
      </c>
      <c r="J20" s="44" t="str">
        <f>+IFERROR(IF(COUNT(J14:J19),ROUND(SUM(J14:J19),0),""),"")</f>
        <v/>
      </c>
      <c r="K20" s="44">
        <f>+IFERROR(IF(COUNT(K14:K19),ROUND(SUM(K14:K19),0),""),"")</f>
        <v>1023716</v>
      </c>
      <c r="L20" s="14">
        <f>+IFERROR(IF(COUNT(K20),ROUND(K20/'Shareholding Pattern'!$L$57*100,2),""),"")</f>
        <v>6.62</v>
      </c>
      <c r="M20" s="29">
        <f>+IFERROR(IF(COUNT(M14:M19),ROUND(SUM(M14:M19),0),""),"")</f>
        <v>1023716</v>
      </c>
      <c r="N20" s="29" t="str">
        <f>+IFERROR(IF(COUNT(N14:N19),ROUND(SUM(N14:N19),0),""),"")</f>
        <v/>
      </c>
      <c r="O20" s="29">
        <f>+IFERROR(IF(COUNT(O14:O19),ROUND(SUM(O14:O19),0),""),"")</f>
        <v>1023716</v>
      </c>
      <c r="P20" s="14">
        <f>+IFERROR(IF(COUNT(O20),ROUND(O20/('Shareholding Pattern'!$P$58)*100,2),""),"")</f>
        <v>6.62</v>
      </c>
      <c r="Q20" s="44" t="str">
        <f>+IFERROR(IF(COUNT(Q14:Q19),ROUND(SUM(Q14:Q19),0),""),"")</f>
        <v/>
      </c>
      <c r="R20" s="44" t="str">
        <f>+IFERROR(IF(COUNT(R14:R19),ROUND(SUM(R14:R19),0),""),"")</f>
        <v/>
      </c>
      <c r="S20" s="44" t="str">
        <f>+IFERROR(IF(COUNT(S14:S19),ROUND(SUM(S14:S19),0),""),"")</f>
        <v/>
      </c>
      <c r="T20" s="14">
        <f>+IFERROR(IF(COUNT(K20,S20),ROUND(SUM(S20,K20)/SUM('Shareholding Pattern'!$L$57,'Shareholding Pattern'!$T$57)*100,2),""),"")</f>
        <v>6.62</v>
      </c>
      <c r="U20" s="44" t="str">
        <f>+IFERROR(IF(COUNT(U14:U19),ROUND(SUM(U14:U19),0),""),"")</f>
        <v/>
      </c>
      <c r="V20" s="14" t="str">
        <f>+IFERROR(IF(COUNT(U20),ROUND(SUM(U20)/SUM(K20)*100,2),""),0)</f>
        <v/>
      </c>
      <c r="W20" s="44">
        <f>+IFERROR(IF(COUNT(W14:W19),ROUND(SUM(W14:W19),0),""),"")</f>
        <v>1023716</v>
      </c>
    </row>
  </sheetData>
  <sheetProtection algorithmName="SHA-512" hashValue="eaJuFSfn6KBLiCyZj1b4ekabVxhZDCBI1/5jeb8l9x/BNPr6UrQLx0GqS9NYTpFT2C3vLMp59Z7fGOJJfNizhg==" saltValue="2SSlrVG7/8Og9WjvDRy+1w==" spinCount="100000" sheet="1" objects="1" scenarios="1"/>
  <dataConsolidate/>
  <mergeCells count="18">
    <mergeCell ref="E9:E11"/>
    <mergeCell ref="F9:F11"/>
    <mergeCell ref="G9:G11"/>
    <mergeCell ref="H9:H11"/>
    <mergeCell ref="I9:I11"/>
    <mergeCell ref="X9:X11"/>
    <mergeCell ref="M10:O10"/>
    <mergeCell ref="P10:P11"/>
    <mergeCell ref="J9:J11"/>
    <mergeCell ref="K9:K11"/>
    <mergeCell ref="L9:L11"/>
    <mergeCell ref="M9:P9"/>
    <mergeCell ref="Q9:Q11"/>
    <mergeCell ref="R9:R11"/>
    <mergeCell ref="U9:V10"/>
    <mergeCell ref="W9:W11"/>
    <mergeCell ref="T9:T11"/>
    <mergeCell ref="S9:S11"/>
  </mergeCells>
  <dataValidations count="4">
    <dataValidation type="whole" operator="lessThanOrEqual" allowBlank="1" showInputMessage="1" showErrorMessage="1" sqref="U13 U15:U18" xr:uid="{00000000-0002-0000-1B00-000000000000}">
      <formula1>H13</formula1>
    </dataValidation>
    <dataValidation type="whole" operator="lessThanOrEqual" allowBlank="1" showInputMessage="1" showErrorMessage="1" sqref="W13 W15:W18" xr:uid="{00000000-0002-0000-1B00-000001000000}">
      <formula1>K13</formula1>
    </dataValidation>
    <dataValidation type="textLength" operator="equal" allowBlank="1" showInputMessage="1" showErrorMessage="1" prompt="[A-Z][A-Z][A-Z][A-Z][A-Z][0-9][0-9][0-9][0-9][A-Z]_x000a__x000a_In absence of PAN write : ZZZZZ9999Z" sqref="G13 G15:G18" xr:uid="{00000000-0002-0000-1B00-000002000000}">
      <formula1>10</formula1>
    </dataValidation>
    <dataValidation type="whole" operator="greaterThanOrEqual" allowBlank="1" showInputMessage="1" showErrorMessage="1" sqref="Q13:R13 M13:N13 H13:J13 Q15:R18 M15:N18 H15:J18" xr:uid="{00000000-0002-0000-1B00-000003000000}">
      <formula1>0</formula1>
    </dataValidation>
  </dataValidations>
  <hyperlinks>
    <hyperlink ref="G20" location="'Shareholding Pattern'!F44" display="Total" xr:uid="{00000000-0004-0000-1B00-000000000000}"/>
    <hyperlink ref="F20" location="'Shareholding Pattern'!F44" display="Total" xr:uid="{00000000-0004-0000-1B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2289" r:id="rId3" name="Button 1">
              <controlPr defaultSize="0" print="0" autoFill="0" autoPict="0" macro="[0]!opentextblock">
                <anchor moveWithCells="1" sizeWithCells="1">
                  <from>
                    <xdr:col>23</xdr:col>
                    <xdr:colOff>57150</xdr:colOff>
                    <xdr:row>14</xdr:row>
                    <xdr:rowOff>57150</xdr:rowOff>
                  </from>
                  <to>
                    <xdr:col>23</xdr:col>
                    <xdr:colOff>1247775</xdr:colOff>
                    <xdr:row>14</xdr:row>
                    <xdr:rowOff>257175</xdr:rowOff>
                  </to>
                </anchor>
              </controlPr>
            </control>
          </mc:Choice>
        </mc:AlternateContent>
        <mc:AlternateContent xmlns:mc="http://schemas.openxmlformats.org/markup-compatibility/2006">
          <mc:Choice Requires="x14">
            <control shapeId="12290" r:id="rId4" name="Button 2">
              <controlPr defaultSize="0" print="0" autoFill="0" autoPict="0" macro="[0]!opentextblock">
                <anchor moveWithCells="1" sizeWithCells="1">
                  <from>
                    <xdr:col>23</xdr:col>
                    <xdr:colOff>57150</xdr:colOff>
                    <xdr:row>15</xdr:row>
                    <xdr:rowOff>57150</xdr:rowOff>
                  </from>
                  <to>
                    <xdr:col>23</xdr:col>
                    <xdr:colOff>1247775</xdr:colOff>
                    <xdr:row>15</xdr:row>
                    <xdr:rowOff>257175</xdr:rowOff>
                  </to>
                </anchor>
              </controlPr>
            </control>
          </mc:Choice>
        </mc:AlternateContent>
        <mc:AlternateContent xmlns:mc="http://schemas.openxmlformats.org/markup-compatibility/2006">
          <mc:Choice Requires="x14">
            <control shapeId="12291" r:id="rId5" name="Button 3">
              <controlPr defaultSize="0" print="0" autoFill="0" autoPict="0" macro="[0]!opentextblock">
                <anchor moveWithCells="1" sizeWithCells="1">
                  <from>
                    <xdr:col>23</xdr:col>
                    <xdr:colOff>57150</xdr:colOff>
                    <xdr:row>16</xdr:row>
                    <xdr:rowOff>57150</xdr:rowOff>
                  </from>
                  <to>
                    <xdr:col>23</xdr:col>
                    <xdr:colOff>1247775</xdr:colOff>
                    <xdr:row>16</xdr:row>
                    <xdr:rowOff>257175</xdr:rowOff>
                  </to>
                </anchor>
              </controlPr>
            </control>
          </mc:Choice>
        </mc:AlternateContent>
        <mc:AlternateContent xmlns:mc="http://schemas.openxmlformats.org/markup-compatibility/2006">
          <mc:Choice Requires="x14">
            <control shapeId="12292" r:id="rId6" name="Button 4">
              <controlPr defaultSize="0" print="0" autoFill="0" autoPict="0" macro="[0]!opentextblock">
                <anchor moveWithCells="1" sizeWithCells="1">
                  <from>
                    <xdr:col>23</xdr:col>
                    <xdr:colOff>57150</xdr:colOff>
                    <xdr:row>17</xdr:row>
                    <xdr:rowOff>57150</xdr:rowOff>
                  </from>
                  <to>
                    <xdr:col>23</xdr:col>
                    <xdr:colOff>1247775</xdr:colOff>
                    <xdr:row>17</xdr:row>
                    <xdr:rowOff>257175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6.5703125" customWidth="1"/>
    <col min="13" max="13" width="15.42578125" customWidth="1"/>
    <col min="14" max="14" width="16" hidden="1" customWidth="1"/>
    <col min="15" max="15" width="16.42578125" customWidth="1"/>
    <col min="16" max="16" width="10.28515625" customWidth="1"/>
    <col min="17" max="19" width="14.5703125" hidden="1" customWidth="1"/>
    <col min="20" max="20" width="19.140625" customWidth="1"/>
    <col min="21" max="21" width="15.42578125" hidden="1" customWidth="1"/>
    <col min="22" max="22" width="9.28515625" hidden="1" customWidth="1"/>
    <col min="23" max="23" width="15.42578125" customWidth="1"/>
    <col min="24" max="24" width="21.42578125" customWidth="1"/>
    <col min="25" max="25" width="4.28515625" customWidth="1"/>
    <col min="26" max="26" width="3.28515625" customWidth="1"/>
    <col min="27" max="16383" width="4.85546875" hidden="1"/>
    <col min="16384" max="16384" width="4.5703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row>
    <row r="10" spans="5:30"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row>
    <row r="11" spans="5:30"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row>
    <row r="12" spans="5:30" s="7" customFormat="1" ht="20.100000000000001" customHeight="1">
      <c r="E12" s="8" t="s">
        <v>98</v>
      </c>
      <c r="F12" s="43" t="s">
        <v>67</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row>
    <row r="14" spans="5:30" ht="24.95" customHeight="1">
      <c r="E14" s="34"/>
      <c r="F14" s="35"/>
      <c r="G14" s="228" t="s">
        <v>496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450</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Pattern'!$L$57*100,2),""),"")</f>
        <v/>
      </c>
      <c r="M16" s="29" t="str">
        <f>+IFERROR(IF(COUNT(M13:M15),ROUND(SUM(M13:M15),0),""),"")</f>
        <v/>
      </c>
      <c r="N16" s="29" t="str">
        <f>+IFERROR(IF(COUNT(N13:N15),ROUND(SUM(N13:N15),0),""),"")</f>
        <v/>
      </c>
      <c r="O16" s="29" t="str">
        <f>+IFERROR(IF(COUNT(O13:O15),ROUND(SUM(O13:O15),0),""),"")</f>
        <v/>
      </c>
      <c r="P16" s="14" t="str">
        <f>+IFERROR(IF(COUNT(O16),ROUND(O16/('Shareholding Pattern'!$P$58)*100,2),""),"")</f>
        <v/>
      </c>
      <c r="Q16" s="44" t="str">
        <f>+IFERROR(IF(COUNT(Q13:Q15),ROUND(SUM(Q13:Q15),0),""),"")</f>
        <v/>
      </c>
      <c r="R16" s="44" t="str">
        <f>+IFERROR(IF(COUNT(R13:R15),ROUND(SUM(R13:R15),0),""),"")</f>
        <v/>
      </c>
      <c r="S16" s="44" t="str">
        <f>+IFERROR(IF(COUNT(S13:S15),ROUND(SUM(S13:S15),0),""),"")</f>
        <v/>
      </c>
      <c r="T16" s="14" t="str">
        <f>+IFERROR(IF(COUNT(K16,S16),ROUND(SUM(S16,K16)/SUM('Shareholding Pattern'!$L$57,'Shareholding Pattern'!$T$57)*100,2),""),"")</f>
        <v/>
      </c>
      <c r="U16" s="44" t="str">
        <f>+IFERROR(IF(COUNT(U13:U15),ROUND(SUM(U13:U15),0),""),"")</f>
        <v/>
      </c>
      <c r="V16" s="14" t="str">
        <f>+IFERROR(IF(COUNT(U16),ROUND(SUM(U16)/SUM(K16)*100,2),""),0)</f>
        <v/>
      </c>
      <c r="W16" s="44" t="str">
        <f>+IFERROR(IF(COUNT(W13:W15),ROUND(SUM(W13:W15),0),""),"")</f>
        <v/>
      </c>
    </row>
  </sheetData>
  <sheetProtection sheet="1" objects="1" scenarios="1"/>
  <mergeCells count="18">
    <mergeCell ref="E9:E11"/>
    <mergeCell ref="F9:F11"/>
    <mergeCell ref="G9:G11"/>
    <mergeCell ref="H9:H11"/>
    <mergeCell ref="I9:I11"/>
    <mergeCell ref="X9:X11"/>
    <mergeCell ref="M10:O10"/>
    <mergeCell ref="P10:P11"/>
    <mergeCell ref="J9:J11"/>
    <mergeCell ref="K9:K11"/>
    <mergeCell ref="L9:L11"/>
    <mergeCell ref="M9:P9"/>
    <mergeCell ref="Q9:Q11"/>
    <mergeCell ref="R9:R11"/>
    <mergeCell ref="U9:V10"/>
    <mergeCell ref="W9:W11"/>
    <mergeCell ref="T9:T11"/>
    <mergeCell ref="S9:S11"/>
  </mergeCells>
  <dataValidations count="4">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s>
  <hyperlinks>
    <hyperlink ref="G16" location="'Shareholding Pattern'!F45" display="Total" xr:uid="{00000000-0004-0000-1C00-000000000000}"/>
    <hyperlink ref="F16" location="'Shareholding Pattern'!F45" display="Total"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6" sqref="F16"/>
    </sheetView>
  </sheetViews>
  <sheetFormatPr defaultColWidth="0" defaultRowHeight="15" zeroHeight="1"/>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250</v>
      </c>
      <c r="T1" t="s">
        <v>250</v>
      </c>
      <c r="U1" t="s">
        <v>111</v>
      </c>
    </row>
    <row r="2" spans="1:21" hidden="1">
      <c r="U2" t="s">
        <v>122</v>
      </c>
    </row>
    <row r="7" spans="1:21" ht="30" customHeight="1"/>
    <row r="8" spans="1:21" ht="30" customHeight="1">
      <c r="D8" s="50" t="s">
        <v>132</v>
      </c>
      <c r="E8" s="50" t="s">
        <v>125</v>
      </c>
      <c r="F8" s="287" t="s">
        <v>531</v>
      </c>
      <c r="G8" s="275" t="s">
        <v>511</v>
      </c>
      <c r="H8" s="275" t="s">
        <v>512</v>
      </c>
      <c r="I8" s="275" t="s">
        <v>159</v>
      </c>
    </row>
    <row r="9" spans="1:21" ht="20.100000000000001" customHeight="1">
      <c r="D9" s="22">
        <v>1</v>
      </c>
      <c r="E9" s="283" t="s">
        <v>126</v>
      </c>
      <c r="F9" s="174" t="s">
        <v>122</v>
      </c>
      <c r="G9" s="335" t="s">
        <v>122</v>
      </c>
      <c r="H9" s="335" t="s">
        <v>122</v>
      </c>
      <c r="I9" s="335" t="s">
        <v>122</v>
      </c>
      <c r="M9">
        <v>1</v>
      </c>
      <c r="N9">
        <v>1</v>
      </c>
      <c r="O9">
        <v>1</v>
      </c>
      <c r="P9">
        <v>1</v>
      </c>
      <c r="R9" t="s">
        <v>553</v>
      </c>
      <c r="S9" t="s">
        <v>554</v>
      </c>
      <c r="T9" t="s">
        <v>555</v>
      </c>
      <c r="U9" t="s">
        <v>556</v>
      </c>
    </row>
    <row r="10" spans="1:21" ht="20.100000000000001" customHeight="1">
      <c r="D10" s="23">
        <v>2</v>
      </c>
      <c r="E10" s="284" t="s">
        <v>127</v>
      </c>
      <c r="F10" s="175" t="s">
        <v>122</v>
      </c>
      <c r="G10" s="336" t="s">
        <v>122</v>
      </c>
      <c r="H10" s="336" t="s">
        <v>122</v>
      </c>
      <c r="I10" s="336" t="s">
        <v>122</v>
      </c>
      <c r="M10">
        <v>1</v>
      </c>
      <c r="N10">
        <v>1</v>
      </c>
      <c r="O10">
        <v>1</v>
      </c>
      <c r="P10">
        <v>1</v>
      </c>
      <c r="R10" t="s">
        <v>557</v>
      </c>
      <c r="S10" t="s">
        <v>558</v>
      </c>
      <c r="T10" t="s">
        <v>559</v>
      </c>
      <c r="U10" t="s">
        <v>560</v>
      </c>
    </row>
    <row r="11" spans="1:21" ht="20.100000000000001" customHeight="1">
      <c r="D11" s="23">
        <v>3</v>
      </c>
      <c r="E11" s="284" t="s">
        <v>128</v>
      </c>
      <c r="F11" s="175" t="s">
        <v>122</v>
      </c>
      <c r="G11" s="336" t="s">
        <v>122</v>
      </c>
      <c r="H11" s="336" t="s">
        <v>122</v>
      </c>
      <c r="I11" s="336" t="s">
        <v>122</v>
      </c>
      <c r="M11">
        <v>1</v>
      </c>
      <c r="N11">
        <v>1</v>
      </c>
      <c r="O11">
        <v>1</v>
      </c>
      <c r="P11">
        <v>1</v>
      </c>
      <c r="R11" t="s">
        <v>561</v>
      </c>
      <c r="S11" t="s">
        <v>562</v>
      </c>
      <c r="T11" t="s">
        <v>563</v>
      </c>
      <c r="U11" t="s">
        <v>564</v>
      </c>
    </row>
    <row r="12" spans="1:21" ht="30">
      <c r="D12" s="23">
        <v>4</v>
      </c>
      <c r="E12" s="284" t="s">
        <v>129</v>
      </c>
      <c r="F12" s="175" t="s">
        <v>122</v>
      </c>
      <c r="G12" s="336" t="s">
        <v>122</v>
      </c>
      <c r="H12" s="336" t="s">
        <v>122</v>
      </c>
      <c r="I12" s="336" t="s">
        <v>122</v>
      </c>
      <c r="M12">
        <v>1</v>
      </c>
      <c r="N12">
        <v>1</v>
      </c>
      <c r="O12">
        <v>1</v>
      </c>
      <c r="P12">
        <v>1</v>
      </c>
      <c r="R12" t="s">
        <v>565</v>
      </c>
      <c r="S12" t="s">
        <v>566</v>
      </c>
      <c r="T12" t="s">
        <v>567</v>
      </c>
      <c r="U12" t="s">
        <v>568</v>
      </c>
    </row>
    <row r="13" spans="1:21" ht="21.75" customHeight="1">
      <c r="D13" s="23">
        <v>5</v>
      </c>
      <c r="E13" s="284" t="s">
        <v>130</v>
      </c>
      <c r="F13" s="175" t="s">
        <v>122</v>
      </c>
      <c r="G13" s="336" t="s">
        <v>122</v>
      </c>
      <c r="H13" s="337" t="s">
        <v>122</v>
      </c>
      <c r="I13" s="337" t="s">
        <v>122</v>
      </c>
      <c r="M13">
        <v>1</v>
      </c>
      <c r="N13">
        <v>1</v>
      </c>
      <c r="O13">
        <v>1</v>
      </c>
      <c r="P13">
        <v>1</v>
      </c>
      <c r="R13" t="s">
        <v>569</v>
      </c>
      <c r="S13" t="s">
        <v>570</v>
      </c>
      <c r="T13" t="s">
        <v>571</v>
      </c>
      <c r="U13" t="s">
        <v>572</v>
      </c>
    </row>
    <row r="14" spans="1:21" s="17" customFormat="1" ht="20.100000000000001" customHeight="1">
      <c r="A14"/>
      <c r="B14"/>
      <c r="C14"/>
      <c r="D14" s="85">
        <v>6</v>
      </c>
      <c r="E14" s="285" t="s">
        <v>131</v>
      </c>
      <c r="F14" s="278" t="s">
        <v>122</v>
      </c>
      <c r="G14" s="338" t="s">
        <v>122</v>
      </c>
      <c r="H14" s="276"/>
      <c r="I14" s="277"/>
      <c r="M14" s="17">
        <v>1</v>
      </c>
      <c r="N14" s="17">
        <v>1</v>
      </c>
      <c r="O14" s="17">
        <v>0</v>
      </c>
      <c r="P14" s="17">
        <v>0</v>
      </c>
      <c r="R14" s="17" t="s">
        <v>573</v>
      </c>
      <c r="S14" s="17" t="s">
        <v>574</v>
      </c>
      <c r="T14" s="17" t="s">
        <v>575</v>
      </c>
      <c r="U14" s="17" t="s">
        <v>576</v>
      </c>
    </row>
    <row r="15" spans="1:21" s="17" customFormat="1" ht="20.100000000000001" customHeight="1">
      <c r="A15"/>
      <c r="B15"/>
      <c r="C15"/>
      <c r="D15" s="85">
        <v>7</v>
      </c>
      <c r="E15" s="284" t="s">
        <v>439</v>
      </c>
      <c r="F15" s="332" t="s">
        <v>122</v>
      </c>
      <c r="G15" s="339" t="s">
        <v>122</v>
      </c>
      <c r="H15" s="340" t="s">
        <v>122</v>
      </c>
      <c r="I15" s="340" t="s">
        <v>122</v>
      </c>
      <c r="M15" s="17">
        <v>1</v>
      </c>
      <c r="N15" s="17">
        <v>1</v>
      </c>
      <c r="O15" s="17">
        <v>1</v>
      </c>
      <c r="P15" s="17">
        <v>1</v>
      </c>
      <c r="R15" s="17" t="s">
        <v>577</v>
      </c>
      <c r="S15" s="17" t="s">
        <v>578</v>
      </c>
      <c r="T15" s="17" t="s">
        <v>579</v>
      </c>
      <c r="U15" s="17" t="s">
        <v>580</v>
      </c>
    </row>
    <row r="16" spans="1:21" ht="21" customHeight="1">
      <c r="D16" s="24">
        <v>8</v>
      </c>
      <c r="E16" s="286" t="s">
        <v>662</v>
      </c>
      <c r="F16" s="333" t="s">
        <v>122</v>
      </c>
      <c r="G16" s="405"/>
      <c r="H16" s="406"/>
      <c r="I16" s="407"/>
      <c r="R16" s="172" t="s">
        <v>662</v>
      </c>
    </row>
  </sheetData>
  <sheetProtection algorithmName="SHA-512" hashValue="f132U6lfMDtZKbSqQqk4tT0YoSKKZLK+LWxYUVtOQy1PK/1pWhITkU8iMKrieYrmLXrmcimYcCbdf9/3Ep9Q2w==" saltValue="HmAVCHMNwPsGm5OfeW/s6w=="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row>
    <row r="10" spans="5:30"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row>
    <row r="11" spans="5:30"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row>
    <row r="12" spans="5:30" ht="18.75" customHeight="1">
      <c r="E12" s="8" t="s">
        <v>99</v>
      </c>
      <c r="F12" s="43" t="s">
        <v>68</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row>
    <row r="14" spans="5:30" ht="24.95" customHeight="1">
      <c r="E14" s="34"/>
      <c r="F14" s="35"/>
      <c r="G14" s="229" t="s">
        <v>494</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450</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Pattern'!$L$57*100,2),""),"")</f>
        <v/>
      </c>
      <c r="M16" s="29" t="str">
        <f>+IFERROR(IF(COUNT(M13:M15),ROUND(SUM(M13:M15),0),""),"")</f>
        <v/>
      </c>
      <c r="N16" s="29" t="str">
        <f>+IFERROR(IF(COUNT(N13:N15),ROUND(SUM(N13:N15),0),""),"")</f>
        <v/>
      </c>
      <c r="O16" s="29" t="str">
        <f>+IFERROR(IF(COUNT(O13:O15),ROUND(SUM(O13:O15),0),""),"")</f>
        <v/>
      </c>
      <c r="P16" s="14" t="str">
        <f>+IFERROR(IF(COUNT(O16),ROUND(O16/('Shareholding Pattern'!$P$58)*100,2),""),"")</f>
        <v/>
      </c>
      <c r="Q16" s="44" t="str">
        <f>+IFERROR(IF(COUNT(Q13:Q15),ROUND(SUM(Q13:Q15),0),""),"")</f>
        <v/>
      </c>
      <c r="R16" s="44" t="str">
        <f>+IFERROR(IF(COUNT(R13:R15),ROUND(SUM(R13:R15),0),""),"")</f>
        <v/>
      </c>
      <c r="S16" s="44" t="str">
        <f>+IFERROR(IF(COUNT(S13:S15),ROUND(SUM(S13:S15),0),""),"")</f>
        <v/>
      </c>
      <c r="T16" s="14" t="str">
        <f>+IFERROR(IF(COUNT(K16,S16),ROUND(SUM(S16,K16)/SUM('Shareholding Pattern'!$L$57,'Shareholding Pattern'!$T$57)*100,2),""),"")</f>
        <v/>
      </c>
      <c r="U16" s="44" t="str">
        <f>+IFERROR(IF(COUNT(U13:U15),ROUND(SUM(U13:U15),0),""),"")</f>
        <v/>
      </c>
      <c r="V16" s="14" t="str">
        <f>+IFERROR(IF(COUNT(U16),ROUND(SUM(U16)/SUM(K16)*100,2),""),0)</f>
        <v/>
      </c>
      <c r="W16" s="44" t="str">
        <f>+IFERROR(IF(COUNT(W13:W15),ROUND(SUM(W13:W15),0),""),"")</f>
        <v/>
      </c>
    </row>
  </sheetData>
  <sheetProtection sheet="1" objects="1" scenarios="1"/>
  <mergeCells count="18">
    <mergeCell ref="J9:J11"/>
    <mergeCell ref="K9:K11"/>
    <mergeCell ref="L9:L11"/>
    <mergeCell ref="M9:P9"/>
    <mergeCell ref="X9:X11"/>
    <mergeCell ref="Q9:Q11"/>
    <mergeCell ref="E9:E11"/>
    <mergeCell ref="U9:V10"/>
    <mergeCell ref="W9:W11"/>
    <mergeCell ref="F9:F11"/>
    <mergeCell ref="G9:G11"/>
    <mergeCell ref="H9:H11"/>
    <mergeCell ref="I9:I11"/>
    <mergeCell ref="S9:S11"/>
    <mergeCell ref="M10:O10"/>
    <mergeCell ref="T9:T11"/>
    <mergeCell ref="P10:P11"/>
    <mergeCell ref="R9:R11"/>
  </mergeCells>
  <dataValidations count="4">
    <dataValidation type="whole" operator="lessThanOrEqual" allowBlank="1" showInputMessage="1" showErrorMessage="1" sqref="U13" xr:uid="{00000000-0002-0000-1D00-000000000000}">
      <formula1>H13</formula1>
    </dataValidation>
    <dataValidation type="whole" operator="lessThanOrEqual" allowBlank="1" showInputMessage="1" showErrorMessage="1" sqref="W13" xr:uid="{00000000-0002-0000-1D00-000001000000}">
      <formula1>K13</formula1>
    </dataValidation>
    <dataValidation type="textLength" operator="equal" allowBlank="1" showInputMessage="1" showErrorMessage="1" prompt="[A-Z][A-Z][A-Z][A-Z][A-Z][0-9][0-9][0-9][0-9][A-Z]_x000a__x000a_In absence of PAN write : ZZZZZ9999Z" sqref="G13" xr:uid="{00000000-0002-0000-1D00-000002000000}">
      <formula1>10</formula1>
    </dataValidation>
    <dataValidation type="whole" operator="greaterThanOrEqual" allowBlank="1" showInputMessage="1" showErrorMessage="1" sqref="Q13:R13 M13:N13 H13:J13" xr:uid="{00000000-0002-0000-1D00-000003000000}">
      <formula1>0</formula1>
    </dataValidation>
  </dataValidations>
  <hyperlinks>
    <hyperlink ref="G16" location="'Shareholding Pattern'!F46" display="Total" xr:uid="{00000000-0004-0000-1D00-000000000000}"/>
    <hyperlink ref="F16" location="'Shareholding Pattern'!F46" display="Total"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tabColor theme="7"/>
  </sheetPr>
  <dimension ref="B1:XFC16"/>
  <sheetViews>
    <sheetView showGridLines="0" topLeftCell="A7" zoomScale="90" zoomScaleNormal="90" workbookViewId="0">
      <selection activeCell="G16" sqref="G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28515625" customWidth="1"/>
    <col min="16" max="16" width="10" customWidth="1"/>
    <col min="17" max="19" width="14.5703125" hidden="1" customWidth="1"/>
    <col min="20" max="20" width="19.140625" customWidth="1"/>
    <col min="21" max="21" width="15.42578125" hidden="1" customWidth="1"/>
    <col min="22" max="22" width="8.140625" hidden="1" customWidth="1"/>
    <col min="23" max="23" width="15.42578125" customWidth="1"/>
    <col min="24" max="24" width="20.42578125" customWidth="1"/>
    <col min="25" max="25" width="2" customWidth="1"/>
    <col min="26" max="26" width="2.140625" customWidth="1"/>
    <col min="27" max="16383" width="3.7109375" hidden="1"/>
  </cols>
  <sheetData>
    <row r="1" spans="5:30" hidden="1">
      <c r="I1">
        <v>0</v>
      </c>
    </row>
    <row r="2" spans="5:30"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5:30" hidden="1"/>
    <row r="4" spans="5:30" hidden="1"/>
    <row r="5" spans="5:30" hidden="1"/>
    <row r="6" spans="5:30" hidden="1"/>
    <row r="7" spans="5:30" ht="15" customHeight="1"/>
    <row r="8" spans="5:30" ht="15" customHeight="1"/>
    <row r="9" spans="5:30"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row>
    <row r="10" spans="5:30"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row>
    <row r="11" spans="5:30"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414"/>
      <c r="X11" s="414"/>
    </row>
    <row r="12" spans="5:30" ht="15.75">
      <c r="E12" s="8" t="s">
        <v>100</v>
      </c>
      <c r="F12" s="58" t="s">
        <v>69</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Pattern'!$L$57*100,2),""),"")</f>
        <v/>
      </c>
      <c r="M13" s="240" t="str">
        <f>IF(H13="","",H13)</f>
        <v/>
      </c>
      <c r="N13" s="173"/>
      <c r="O13" s="42" t="str">
        <f>+IFERROR(IF(COUNT(M13:N13),ROUND(SUM(M13,N13),2),""),"")</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4" t="str">
        <f>+IFERROR(IF(COUNT(U13),ROUND(SUM(U13)/SUM(K13)*100,2),""),0)</f>
        <v/>
      </c>
      <c r="W13" s="38"/>
      <c r="X13" s="245"/>
      <c r="AC13" s="10">
        <f>IF(SUM(H13:W13)&gt;0,1,0)</f>
        <v>0</v>
      </c>
      <c r="AD13" s="10">
        <f>SUM(AC15:AC65535)</f>
        <v>0</v>
      </c>
    </row>
    <row r="14" spans="5:30" ht="24.75" customHeight="1">
      <c r="E14" s="34"/>
      <c r="F14" s="35"/>
      <c r="G14" s="228" t="s">
        <v>494</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450</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Pattern'!$L$57*100,2),""),"")</f>
        <v/>
      </c>
      <c r="M16" s="29" t="str">
        <f>+IFERROR(IF(COUNT(M13:M15),ROUND(SUM(M13:M15),0),""),"")</f>
        <v/>
      </c>
      <c r="N16" s="29" t="str">
        <f>+IFERROR(IF(COUNT(N13:N15),ROUND(SUM(N13:N15),0),""),"")</f>
        <v/>
      </c>
      <c r="O16" s="29" t="str">
        <f>+IFERROR(IF(COUNT(O13:O15),ROUND(SUM(O13:O15),0),""),"")</f>
        <v/>
      </c>
      <c r="P16" s="14" t="str">
        <f>+IFERROR(IF(COUNT(O16),ROUND(O16/('Shareholding Pattern'!$P$58)*100,2),""),"")</f>
        <v/>
      </c>
      <c r="Q16" s="44" t="str">
        <f>+IFERROR(IF(COUNT(Q13:Q15),ROUND(SUM(Q13:Q15),0),""),"")</f>
        <v/>
      </c>
      <c r="R16" s="44" t="str">
        <f>+IFERROR(IF(COUNT(R13:R15),ROUND(SUM(R13:R15),0),""),"")</f>
        <v/>
      </c>
      <c r="S16" s="44" t="str">
        <f>+IFERROR(IF(COUNT(S13:S15),ROUND(SUM(S13:S15),0),""),"")</f>
        <v/>
      </c>
      <c r="T16" s="14" t="str">
        <f>+IFERROR(IF(COUNT(K16,S16),ROUND(SUM(S16,K16)/SUM('Shareholding Pattern'!$L$57,'Shareholding Pattern'!$T$57)*100,2),""),"")</f>
        <v/>
      </c>
      <c r="U16" s="44" t="str">
        <f>+IFERROR(IF(COUNT(U13:U15),ROUND(SUM(U13:U15),0),""),"")</f>
        <v/>
      </c>
      <c r="V16" s="14" t="str">
        <f>+IFERROR(IF(COUNT(U16),ROUND(SUM(U16)/SUM(K16)*100,2),""),0)</f>
        <v/>
      </c>
      <c r="W16" s="44" t="str">
        <f>+IFERROR(IF(COUNT(W13:W15),ROUND(SUM(W13:W15),0),""),"")</f>
        <v/>
      </c>
    </row>
  </sheetData>
  <sheetProtection sheet="1" objects="1" scenarios="1"/>
  <mergeCells count="18">
    <mergeCell ref="E9:E11"/>
    <mergeCell ref="F9:F11"/>
    <mergeCell ref="G9:G11"/>
    <mergeCell ref="H9:H11"/>
    <mergeCell ref="I9:I11"/>
    <mergeCell ref="X9:X11"/>
    <mergeCell ref="M10:O10"/>
    <mergeCell ref="P10:P11"/>
    <mergeCell ref="J9:J11"/>
    <mergeCell ref="K9:K11"/>
    <mergeCell ref="L9:L11"/>
    <mergeCell ref="M9:P9"/>
    <mergeCell ref="Q9:Q11"/>
    <mergeCell ref="R9:R11"/>
    <mergeCell ref="U9:V10"/>
    <mergeCell ref="W9:W11"/>
    <mergeCell ref="T9:T11"/>
    <mergeCell ref="S9:S11"/>
  </mergeCells>
  <dataValidations disablePrompts="1" count="4">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M13:N13 Q13:R13 H13:J13" xr:uid="{00000000-0002-0000-1E00-000003000000}">
      <formula1>0</formula1>
    </dataValidation>
  </dataValidations>
  <hyperlinks>
    <hyperlink ref="G16" location="'Shareholding Pattern'!F47" display="Total" xr:uid="{00000000-0004-0000-1E00-000000000000}"/>
    <hyperlink ref="F16" location="'Shareholding Pattern'!F47" display="Total"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tabColor theme="7"/>
  </sheetPr>
  <dimension ref="A1:XFC26"/>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I19" sqref="I19"/>
    </sheetView>
  </sheetViews>
  <sheetFormatPr defaultColWidth="0" defaultRowHeight="15"/>
  <cols>
    <col min="1" max="1" width="2.28515625" customWidth="1"/>
    <col min="2" max="2" width="2.140625" hidden="1" customWidth="1"/>
    <col min="3" max="3" width="2" hidden="1" customWidth="1"/>
    <col min="4" max="4" width="7.140625" customWidth="1"/>
    <col min="5" max="5" width="42.85546875" customWidth="1"/>
    <col min="6" max="6" width="46.5703125" customWidth="1"/>
    <col min="7" max="7" width="40" customWidth="1"/>
    <col min="8" max="9" width="13.7109375" customWidth="1"/>
    <col min="10" max="10" width="14.5703125" customWidth="1"/>
    <col min="11" max="12" width="14.5703125" hidden="1" customWidth="1"/>
    <col min="13" max="13" width="15.5703125" customWidth="1"/>
    <col min="14" max="14" width="15.28515625" customWidth="1"/>
    <col min="15" max="15" width="15.42578125" customWidth="1"/>
    <col min="16" max="16" width="16" hidden="1" customWidth="1"/>
    <col min="17" max="17" width="16.42578125" customWidth="1"/>
    <col min="18" max="18" width="12.5703125" customWidth="1"/>
    <col min="19" max="21" width="14.5703125" hidden="1" customWidth="1"/>
    <col min="22" max="22" width="19.140625" customWidth="1"/>
    <col min="23" max="23" width="15.42578125" hidden="1" customWidth="1"/>
    <col min="24" max="24" width="8.5703125" hidden="1" customWidth="1"/>
    <col min="25" max="25" width="15.42578125" customWidth="1"/>
    <col min="26" max="26" width="20.85546875" customWidth="1"/>
    <col min="27" max="27" width="2.7109375" customWidth="1"/>
    <col min="28" max="16383" width="2.5703125" hidden="1"/>
    <col min="16384" max="16384" width="1.85546875" hidden="1"/>
  </cols>
  <sheetData>
    <row r="1" spans="4:54" hidden="1">
      <c r="I1">
        <v>7</v>
      </c>
      <c r="J1">
        <v>0</v>
      </c>
      <c r="AE1" t="s">
        <v>399</v>
      </c>
      <c r="AF1" t="s">
        <v>498</v>
      </c>
      <c r="AG1" t="s">
        <v>405</v>
      </c>
      <c r="AH1" t="s">
        <v>452</v>
      </c>
      <c r="AI1" t="s">
        <v>526</v>
      </c>
      <c r="AJ1" t="s">
        <v>408</v>
      </c>
      <c r="AK1" t="s">
        <v>447</v>
      </c>
      <c r="AL1" t="s">
        <v>396</v>
      </c>
      <c r="AM1" t="s">
        <v>506</v>
      </c>
      <c r="AN1" t="s">
        <v>521</v>
      </c>
      <c r="AO1" t="s">
        <v>522</v>
      </c>
      <c r="AP1" t="s">
        <v>629</v>
      </c>
      <c r="AQ1" t="s">
        <v>394</v>
      </c>
      <c r="AR1" t="s">
        <v>634</v>
      </c>
      <c r="AS1" t="s">
        <v>630</v>
      </c>
      <c r="AT1" t="s">
        <v>404</v>
      </c>
      <c r="AU1" t="s">
        <v>631</v>
      </c>
      <c r="AV1" t="s">
        <v>632</v>
      </c>
      <c r="AW1" t="s">
        <v>633</v>
      </c>
      <c r="AX1" t="s">
        <v>527</v>
      </c>
      <c r="AY1" t="s">
        <v>400</v>
      </c>
      <c r="AZ1" t="s">
        <v>395</v>
      </c>
      <c r="BA1" t="s">
        <v>393</v>
      </c>
      <c r="BB1" t="s">
        <v>451</v>
      </c>
    </row>
    <row r="2" spans="4:54" hidden="1">
      <c r="E2" t="s">
        <v>350</v>
      </c>
      <c r="F2" t="s">
        <v>435</v>
      </c>
      <c r="G2" t="s">
        <v>249</v>
      </c>
      <c r="H2" t="s">
        <v>420</v>
      </c>
      <c r="I2" t="s">
        <v>144</v>
      </c>
      <c r="J2" t="s">
        <v>165</v>
      </c>
      <c r="K2" t="s">
        <v>166</v>
      </c>
      <c r="L2" t="s">
        <v>167</v>
      </c>
      <c r="M2" t="s">
        <v>168</v>
      </c>
      <c r="N2" t="s">
        <v>169</v>
      </c>
      <c r="O2" t="s">
        <v>170</v>
      </c>
      <c r="P2" t="s">
        <v>171</v>
      </c>
      <c r="Q2" t="s">
        <v>172</v>
      </c>
      <c r="R2" t="s">
        <v>173</v>
      </c>
      <c r="S2" t="s">
        <v>174</v>
      </c>
      <c r="T2" t="s">
        <v>175</v>
      </c>
      <c r="U2" t="s">
        <v>176</v>
      </c>
      <c r="V2" t="s">
        <v>177</v>
      </c>
      <c r="W2" t="s">
        <v>178</v>
      </c>
      <c r="X2" t="s">
        <v>179</v>
      </c>
      <c r="Y2" t="s">
        <v>182</v>
      </c>
      <c r="Z2" t="s">
        <v>499</v>
      </c>
    </row>
    <row r="3" spans="4:54" hidden="1">
      <c r="I3">
        <f ca="1">+IFERROR(IF(COUNT(I13:I22),ROUND(SUMIF($F$13:I22,"Category",I13:I22),0),""),"")</f>
        <v>102</v>
      </c>
      <c r="J3">
        <f ca="1">+IFERROR(IF(COUNT(J13:J22),ROUND(SUMIF($F$13:J22,"Category",J13:J22),0),""),"")</f>
        <v>442974</v>
      </c>
      <c r="K3" t="str">
        <f>+IFERROR(IF(COUNT(K13:K22),ROUND(SUMIF($F$13:K22,"Category",K13:K22),0),""),"")</f>
        <v/>
      </c>
      <c r="L3" t="str">
        <f>+IFERROR(IF(COUNT(L13:L22),ROUND(SUMIF($F$13:L22,"Category",L13:L22),0),""),"")</f>
        <v/>
      </c>
      <c r="M3">
        <f ca="1">+IFERROR(IF(COUNT(M13:M22),ROUND(SUMIF($F$13:M22,"Category",M13:M22),0),""),"")</f>
        <v>442974</v>
      </c>
      <c r="N3">
        <f ca="1">+IFERROR(IF(COUNT(N13:N22),ROUND(SUMIF($F$13:N22,"Category",N13:N22),2),""),"")</f>
        <v>2.87</v>
      </c>
      <c r="O3">
        <f ca="1">+IFERROR(IF(COUNT(O13:O22),ROUND(SUMIF($F$13:O22,"Category",O13:O22),0),""),"")</f>
        <v>442974</v>
      </c>
      <c r="P3" t="str">
        <f>+IFERROR(IF(COUNT(P13:P22),ROUND(SUMIF($F$13:P22,"Category",P13:P22),0),""),"")</f>
        <v/>
      </c>
      <c r="Q3">
        <f ca="1">+IFERROR(IF(COUNT(Q13:Q22),ROUND(SUMIF($F$13:Q22,"Category",Q13:Q22),0),""),"")</f>
        <v>442974</v>
      </c>
      <c r="R3">
        <f ca="1">+IFERROR(IF(COUNT(R13:R22),ROUND(SUMIF($F$13:R22,"Category",R13:R22),2),""),"")</f>
        <v>2.87</v>
      </c>
      <c r="S3" t="str">
        <f>+IFERROR(IF(COUNT(S13:S22),ROUND(SUMIF($F$13:S22,"Category",S13:S22),0),""),"")</f>
        <v/>
      </c>
      <c r="T3" t="str">
        <f>+IFERROR(IF(COUNT(T13:T22),ROUND(SUMIF($F$13:T22,"Category",T13:T22),0),""),"")</f>
        <v/>
      </c>
      <c r="U3" t="str">
        <f>+IFERROR(IF(COUNT(U13:U22),ROUND(SUMIF($F$13:U22,"Category",U13:U22),0),""),"")</f>
        <v/>
      </c>
      <c r="V3">
        <f ca="1">+IFERROR(IF(COUNT(V13:V22),ROUND(SUMIF($F$13:V22,"Category",V13:V22),2),""),"")</f>
        <v>2.87</v>
      </c>
      <c r="W3" t="str">
        <f>+IFERROR(IF(COUNT(W13:W22),ROUND(SUMIF($F$13:W22,"Category",W13:W22),0),""),"")</f>
        <v/>
      </c>
      <c r="X3" t="str">
        <f>+IFERROR(IF(COUNT(X13:X22),ROUND(SUMIF($F$13:X22,"Category",X13:X22),2),""),"")</f>
        <v/>
      </c>
      <c r="Y3">
        <f ca="1">+IFERROR(IF(COUNT(Y13:Y22),ROUND(SUMIF($F$13:Y22,"Category",Y13:Y22),0),""),"")</f>
        <v>442974</v>
      </c>
    </row>
    <row r="4" spans="4:54" hidden="1"/>
    <row r="5" spans="4:54" hidden="1"/>
    <row r="6" spans="4:54" hidden="1"/>
    <row r="9" spans="4:54" ht="29.25" customHeight="1">
      <c r="D9" s="415" t="s">
        <v>137</v>
      </c>
      <c r="E9" s="415" t="s">
        <v>34</v>
      </c>
      <c r="F9" s="415" t="s">
        <v>434</v>
      </c>
      <c r="G9" s="415" t="s">
        <v>136</v>
      </c>
      <c r="H9" s="414" t="s">
        <v>1</v>
      </c>
      <c r="I9" s="415" t="s">
        <v>426</v>
      </c>
      <c r="J9" s="414" t="s">
        <v>3</v>
      </c>
      <c r="K9" s="414" t="s">
        <v>4</v>
      </c>
      <c r="L9" s="414" t="s">
        <v>5</v>
      </c>
      <c r="M9" s="414" t="s">
        <v>6</v>
      </c>
      <c r="N9" s="414" t="s">
        <v>7</v>
      </c>
      <c r="O9" s="414" t="s">
        <v>8</v>
      </c>
      <c r="P9" s="414"/>
      <c r="Q9" s="414"/>
      <c r="R9" s="414"/>
      <c r="S9" s="414" t="s">
        <v>9</v>
      </c>
      <c r="T9" s="415" t="s">
        <v>505</v>
      </c>
      <c r="U9" s="415" t="s">
        <v>134</v>
      </c>
      <c r="V9" s="414" t="s">
        <v>107</v>
      </c>
      <c r="W9" s="414" t="s">
        <v>12</v>
      </c>
      <c r="X9" s="414"/>
      <c r="Y9" s="414" t="s">
        <v>14</v>
      </c>
      <c r="Z9" s="414" t="s">
        <v>499</v>
      </c>
      <c r="AV9" t="s">
        <v>34</v>
      </c>
    </row>
    <row r="10" spans="4:54" ht="31.5" customHeight="1">
      <c r="D10" s="416"/>
      <c r="E10" s="416"/>
      <c r="F10" s="416"/>
      <c r="G10" s="416"/>
      <c r="H10" s="414"/>
      <c r="I10" s="416"/>
      <c r="J10" s="414"/>
      <c r="K10" s="414"/>
      <c r="L10" s="414"/>
      <c r="M10" s="414"/>
      <c r="N10" s="414"/>
      <c r="O10" s="414" t="s">
        <v>15</v>
      </c>
      <c r="P10" s="414"/>
      <c r="Q10" s="414"/>
      <c r="R10" s="414" t="s">
        <v>16</v>
      </c>
      <c r="S10" s="414"/>
      <c r="T10" s="416"/>
      <c r="U10" s="416"/>
      <c r="V10" s="414"/>
      <c r="W10" s="414"/>
      <c r="X10" s="414"/>
      <c r="Y10" s="414"/>
      <c r="Z10" s="414"/>
      <c r="AV10" t="s">
        <v>437</v>
      </c>
    </row>
    <row r="11" spans="4:54" ht="75">
      <c r="D11" s="417"/>
      <c r="E11" s="417"/>
      <c r="F11" s="417"/>
      <c r="G11" s="417"/>
      <c r="H11" s="414"/>
      <c r="I11" s="417"/>
      <c r="J11" s="414"/>
      <c r="K11" s="414"/>
      <c r="L11" s="414"/>
      <c r="M11" s="414"/>
      <c r="N11" s="414"/>
      <c r="O11" s="27" t="s">
        <v>17</v>
      </c>
      <c r="P11" s="27" t="s">
        <v>18</v>
      </c>
      <c r="Q11" s="27" t="s">
        <v>19</v>
      </c>
      <c r="R11" s="414"/>
      <c r="S11" s="414"/>
      <c r="T11" s="417"/>
      <c r="U11" s="417"/>
      <c r="V11" s="414"/>
      <c r="W11" s="27" t="s">
        <v>20</v>
      </c>
      <c r="X11" s="27" t="s">
        <v>21</v>
      </c>
      <c r="Y11" s="414"/>
      <c r="Z11" s="414"/>
    </row>
    <row r="12" spans="4:54" ht="24.75" customHeight="1">
      <c r="D12" s="8" t="s">
        <v>101</v>
      </c>
      <c r="E12" s="43" t="s">
        <v>33</v>
      </c>
      <c r="F12" s="68"/>
      <c r="G12" s="68"/>
      <c r="H12" s="25"/>
      <c r="I12" s="25"/>
      <c r="J12" s="25"/>
      <c r="K12" s="25"/>
      <c r="L12" s="25"/>
      <c r="M12" s="25"/>
      <c r="N12" s="25"/>
      <c r="O12" s="25"/>
      <c r="P12" s="25"/>
      <c r="Q12" s="25"/>
      <c r="R12" s="25"/>
      <c r="S12" s="25"/>
      <c r="T12" s="25"/>
      <c r="U12" s="25"/>
      <c r="V12" s="25"/>
      <c r="W12" s="25"/>
      <c r="X12" s="25"/>
      <c r="Y12" s="25"/>
      <c r="Z12" s="26"/>
      <c r="AG12" s="10"/>
    </row>
    <row r="13" spans="4:54" s="10" customFormat="1" ht="20.100000000000001" hidden="1" customHeight="1">
      <c r="D13" s="74"/>
      <c r="E13" s="64"/>
      <c r="F13" s="64"/>
      <c r="G13" s="250"/>
      <c r="H13" s="9"/>
      <c r="I13" s="13"/>
      <c r="J13" s="13"/>
      <c r="K13" s="38"/>
      <c r="L13" s="38"/>
      <c r="M13" s="201" t="str">
        <f>+IFERROR(IF(COUNT(J13:L13),ROUND(SUM(J13:L13),0),""),"")</f>
        <v/>
      </c>
      <c r="N13" s="199" t="str">
        <f>+IFERROR(IF(COUNT(M13),ROUND(M13/'Shareholding Pattern'!$L$57*100,2),""),"")</f>
        <v/>
      </c>
      <c r="O13" s="241" t="str">
        <f>IF(J13="","",J13)</f>
        <v/>
      </c>
      <c r="P13" s="38"/>
      <c r="Q13" s="201" t="str">
        <f>+IFERROR(IF(COUNT(O13:P13),ROUND(SUM(O13,P13),2),""),"")</f>
        <v/>
      </c>
      <c r="R13" s="199" t="str">
        <f>+IFERROR(IF(COUNT(Q13),ROUND(Q13/('Shareholding Pattern'!$P$58)*100,2),""),"")</f>
        <v/>
      </c>
      <c r="S13" s="38"/>
      <c r="T13" s="38"/>
      <c r="U13" s="202" t="str">
        <f>+IFERROR(IF(COUNT(S13:T13),ROUND(SUM(S13:T13),0),""),"")</f>
        <v/>
      </c>
      <c r="V13" s="199" t="str">
        <f>+IFERROR(IF(COUNT(M13,U13),ROUND(SUM(U13,M13)/SUM('Shareholding Pattern'!$L$57,'Shareholding Pattern'!$T$57)*100,2),""),"")</f>
        <v/>
      </c>
      <c r="W13" s="38"/>
      <c r="X13" s="199" t="str">
        <f>+IFERROR(IF(COUNT(W13),ROUND(SUM(W13)/SUM(M13)*100,2),""),0)</f>
        <v/>
      </c>
      <c r="Y13" s="38"/>
      <c r="Z13" s="245"/>
      <c r="AC13" s="10">
        <f>IF(SUM(H13:Y13)&gt;0,1,0)</f>
        <v>0</v>
      </c>
      <c r="AD13" s="10">
        <f>SUM(AC22:AC65541)</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6"/>
    </row>
    <row r="15" spans="4:54" ht="24.75" customHeight="1">
      <c r="D15" s="74">
        <v>1</v>
      </c>
      <c r="E15" s="344" t="s">
        <v>405</v>
      </c>
      <c r="F15" s="344" t="s">
        <v>34</v>
      </c>
      <c r="G15" s="250"/>
      <c r="H15" s="345"/>
      <c r="I15" s="38">
        <v>49</v>
      </c>
      <c r="J15" s="38">
        <v>228777</v>
      </c>
      <c r="K15" s="38"/>
      <c r="L15" s="38"/>
      <c r="M15" s="347">
        <f t="shared" ref="M15:M21" si="0">+IFERROR(IF(COUNT(J15:L15),ROUND(SUM(J15:L15),0),""),"")</f>
        <v>228777</v>
      </c>
      <c r="N15" s="200">
        <f>+IFERROR(IF(COUNT(M15),ROUND(M15/'Shareholding Pattern'!$L$57*100,2),""),"")</f>
        <v>1.48</v>
      </c>
      <c r="O15" s="38">
        <f t="shared" ref="O15:O21" si="1">IF(J15="","",J15)</f>
        <v>228777</v>
      </c>
      <c r="P15" s="38"/>
      <c r="Q15" s="347">
        <f t="shared" ref="Q15:Q21" si="2">+IFERROR(IF(COUNT(O15:P15),ROUND(SUM(O15,P15),2),""),"")</f>
        <v>228777</v>
      </c>
      <c r="R15" s="200">
        <f>+IFERROR(IF(COUNT(Q15),ROUND(Q15/('Shareholding Pattern'!$P$58)*100,2),""),"")</f>
        <v>1.48</v>
      </c>
      <c r="S15" s="38"/>
      <c r="T15" s="38"/>
      <c r="U15" s="347" t="str">
        <f t="shared" ref="U15:U21" si="3">+IFERROR(IF(COUNT(S15:T15),ROUND(SUM(S15:T15),0),""),"")</f>
        <v/>
      </c>
      <c r="V15" s="199">
        <f>+IFERROR(IF(COUNT(M15,U15),ROUND(SUM(U15,M15)/SUM('Shareholding Pattern'!$L$57,'Shareholding Pattern'!$T$57)*100,2),""),"")</f>
        <v>1.48</v>
      </c>
      <c r="W15" s="38"/>
      <c r="X15" s="199" t="str">
        <f t="shared" ref="X15:X21" si="4">+IFERROR(IF(COUNT(W15),ROUND(SUM(W15)/SUM(M15)*100,2),""),0)</f>
        <v/>
      </c>
      <c r="Y15" s="38">
        <v>228777</v>
      </c>
      <c r="Z15" s="245"/>
      <c r="AA15" s="10"/>
      <c r="AB15" s="10"/>
      <c r="AC15" s="10">
        <f t="shared" ref="AC15:AC21" si="5">IF(SUM(H15:Y15)&gt;0,1,0)</f>
        <v>1</v>
      </c>
    </row>
    <row r="16" spans="4:54" ht="24.75" customHeight="1">
      <c r="D16" s="74">
        <v>2</v>
      </c>
      <c r="E16" s="344" t="s">
        <v>498</v>
      </c>
      <c r="F16" s="344" t="s">
        <v>34</v>
      </c>
      <c r="G16" s="250"/>
      <c r="H16" s="345"/>
      <c r="I16" s="38">
        <v>38</v>
      </c>
      <c r="J16" s="38">
        <v>159849</v>
      </c>
      <c r="K16" s="38"/>
      <c r="L16" s="38"/>
      <c r="M16" s="347">
        <f t="shared" si="0"/>
        <v>159849</v>
      </c>
      <c r="N16" s="200">
        <f>+IFERROR(IF(COUNT(M16),ROUND(M16/'Shareholding Pattern'!$L$57*100,2),""),"")</f>
        <v>1.03</v>
      </c>
      <c r="O16" s="38">
        <f t="shared" si="1"/>
        <v>159849</v>
      </c>
      <c r="P16" s="38"/>
      <c r="Q16" s="347">
        <f t="shared" si="2"/>
        <v>159849</v>
      </c>
      <c r="R16" s="200">
        <f>+IFERROR(IF(COUNT(Q16),ROUND(Q16/('Shareholding Pattern'!$P$58)*100,2),""),"")</f>
        <v>1.03</v>
      </c>
      <c r="S16" s="38"/>
      <c r="T16" s="38"/>
      <c r="U16" s="347" t="str">
        <f t="shared" si="3"/>
        <v/>
      </c>
      <c r="V16" s="199">
        <f>+IFERROR(IF(COUNT(M16,U16),ROUND(SUM(U16,M16)/SUM('Shareholding Pattern'!$L$57,'Shareholding Pattern'!$T$57)*100,2),""),"")</f>
        <v>1.03</v>
      </c>
      <c r="W16" s="38"/>
      <c r="X16" s="199" t="str">
        <f t="shared" si="4"/>
        <v/>
      </c>
      <c r="Y16" s="38">
        <v>159849</v>
      </c>
      <c r="Z16" s="245"/>
      <c r="AA16" s="10"/>
      <c r="AB16" s="10"/>
      <c r="AC16" s="10">
        <f t="shared" si="5"/>
        <v>1</v>
      </c>
    </row>
    <row r="17" spans="4:29" ht="24.75" customHeight="1">
      <c r="D17" s="74">
        <v>3</v>
      </c>
      <c r="E17" s="344" t="s">
        <v>498</v>
      </c>
      <c r="F17" s="344" t="s">
        <v>437</v>
      </c>
      <c r="G17" s="344" t="s">
        <v>726</v>
      </c>
      <c r="H17" s="343" t="s">
        <v>727</v>
      </c>
      <c r="I17" s="346">
        <v>1</v>
      </c>
      <c r="J17" s="38">
        <v>500448</v>
      </c>
      <c r="K17" s="38"/>
      <c r="L17" s="38"/>
      <c r="M17" s="347">
        <f t="shared" si="0"/>
        <v>500448</v>
      </c>
      <c r="N17" s="200">
        <f>+IFERROR(IF(COUNT(M17),ROUND(M17/'Shareholding Pattern'!$L$57*100,2),""),"")</f>
        <v>3.24</v>
      </c>
      <c r="O17" s="38">
        <f t="shared" si="1"/>
        <v>500448</v>
      </c>
      <c r="P17" s="38"/>
      <c r="Q17" s="347">
        <f t="shared" si="2"/>
        <v>500448</v>
      </c>
      <c r="R17" s="200">
        <f>+IFERROR(IF(COUNT(Q17),ROUND(Q17/('Shareholding Pattern'!$P$58)*100,2),""),"")</f>
        <v>3.24</v>
      </c>
      <c r="S17" s="38"/>
      <c r="T17" s="38"/>
      <c r="U17" s="347" t="str">
        <f t="shared" si="3"/>
        <v/>
      </c>
      <c r="V17" s="199">
        <f>+IFERROR(IF(COUNT(M17,U17),ROUND(SUM(U17,M17)/SUM('Shareholding Pattern'!$L$57,'Shareholding Pattern'!$T$57)*100,2),""),"")</f>
        <v>3.24</v>
      </c>
      <c r="W17" s="38"/>
      <c r="X17" s="199" t="str">
        <f t="shared" si="4"/>
        <v/>
      </c>
      <c r="Y17" s="38">
        <v>500448</v>
      </c>
      <c r="Z17" s="245"/>
      <c r="AA17" s="10"/>
      <c r="AB17" s="10"/>
      <c r="AC17" s="10">
        <f t="shared" si="5"/>
        <v>1</v>
      </c>
    </row>
    <row r="18" spans="4:29" ht="24.75" customHeight="1">
      <c r="D18" s="74">
        <v>4</v>
      </c>
      <c r="E18" s="344" t="s">
        <v>498</v>
      </c>
      <c r="F18" s="344" t="s">
        <v>34</v>
      </c>
      <c r="G18" s="250"/>
      <c r="H18" s="345"/>
      <c r="I18" s="38">
        <v>2</v>
      </c>
      <c r="J18" s="38">
        <v>29182</v>
      </c>
      <c r="K18" s="38"/>
      <c r="L18" s="38"/>
      <c r="M18" s="347">
        <f t="shared" si="0"/>
        <v>29182</v>
      </c>
      <c r="N18" s="200">
        <f>+IFERROR(IF(COUNT(M18),ROUND(M18/'Shareholding Pattern'!$L$57*100,2),""),"")</f>
        <v>0.19</v>
      </c>
      <c r="O18" s="38">
        <f t="shared" si="1"/>
        <v>29182</v>
      </c>
      <c r="P18" s="38"/>
      <c r="Q18" s="347">
        <f t="shared" si="2"/>
        <v>29182</v>
      </c>
      <c r="R18" s="200">
        <f>+IFERROR(IF(COUNT(Q18),ROUND(Q18/('Shareholding Pattern'!$P$58)*100,2),""),"")</f>
        <v>0.19</v>
      </c>
      <c r="S18" s="38"/>
      <c r="T18" s="38"/>
      <c r="U18" s="347" t="str">
        <f t="shared" si="3"/>
        <v/>
      </c>
      <c r="V18" s="199">
        <f>+IFERROR(IF(COUNT(M18,U18),ROUND(SUM(U18,M18)/SUM('Shareholding Pattern'!$L$57,'Shareholding Pattern'!$T$57)*100,2),""),"")</f>
        <v>0.19</v>
      </c>
      <c r="W18" s="38"/>
      <c r="X18" s="199" t="str">
        <f t="shared" si="4"/>
        <v/>
      </c>
      <c r="Y18" s="38">
        <v>29182</v>
      </c>
      <c r="Z18" s="245"/>
      <c r="AA18" s="10"/>
      <c r="AB18" s="10"/>
      <c r="AC18" s="10">
        <f t="shared" si="5"/>
        <v>1</v>
      </c>
    </row>
    <row r="19" spans="4:29" ht="24.75" customHeight="1">
      <c r="D19" s="74">
        <v>5</v>
      </c>
      <c r="E19" s="344" t="s">
        <v>630</v>
      </c>
      <c r="F19" s="344" t="s">
        <v>34</v>
      </c>
      <c r="G19" s="250"/>
      <c r="H19" s="345"/>
      <c r="I19" s="38">
        <v>4</v>
      </c>
      <c r="J19" s="38">
        <v>15011</v>
      </c>
      <c r="K19" s="38"/>
      <c r="L19" s="38"/>
      <c r="M19" s="347">
        <f t="shared" si="0"/>
        <v>15011</v>
      </c>
      <c r="N19" s="200">
        <f>+IFERROR(IF(COUNT(M19),ROUND(M19/'Shareholding Pattern'!$L$57*100,2),""),"")</f>
        <v>0.1</v>
      </c>
      <c r="O19" s="38">
        <f t="shared" si="1"/>
        <v>15011</v>
      </c>
      <c r="P19" s="38"/>
      <c r="Q19" s="347">
        <f t="shared" si="2"/>
        <v>15011</v>
      </c>
      <c r="R19" s="200">
        <f>+IFERROR(IF(COUNT(Q19),ROUND(Q19/('Shareholding Pattern'!$P$58)*100,2),""),"")</f>
        <v>0.1</v>
      </c>
      <c r="S19" s="38"/>
      <c r="T19" s="38"/>
      <c r="U19" s="347" t="str">
        <f t="shared" si="3"/>
        <v/>
      </c>
      <c r="V19" s="199">
        <f>+IFERROR(IF(COUNT(M19,U19),ROUND(SUM(U19,M19)/SUM('Shareholding Pattern'!$L$57,'Shareholding Pattern'!$T$57)*100,2),""),"")</f>
        <v>0.1</v>
      </c>
      <c r="W19" s="38"/>
      <c r="X19" s="199" t="str">
        <f t="shared" si="4"/>
        <v/>
      </c>
      <c r="Y19" s="38">
        <v>15011</v>
      </c>
      <c r="Z19" s="245"/>
      <c r="AA19" s="10"/>
      <c r="AB19" s="10"/>
      <c r="AC19" s="10">
        <f t="shared" si="5"/>
        <v>1</v>
      </c>
    </row>
    <row r="20" spans="4:29" ht="24.75" customHeight="1">
      <c r="D20" s="74">
        <v>6</v>
      </c>
      <c r="E20" s="344" t="s">
        <v>633</v>
      </c>
      <c r="F20" s="344" t="s">
        <v>34</v>
      </c>
      <c r="G20" s="344" t="s">
        <v>728</v>
      </c>
      <c r="H20" s="345"/>
      <c r="I20" s="38">
        <v>8</v>
      </c>
      <c r="J20" s="38">
        <v>10055</v>
      </c>
      <c r="K20" s="38"/>
      <c r="L20" s="38"/>
      <c r="M20" s="347">
        <f t="shared" si="0"/>
        <v>10055</v>
      </c>
      <c r="N20" s="200">
        <f>+IFERROR(IF(COUNT(M20),ROUND(M20/'Shareholding Pattern'!$L$57*100,2),""),"")</f>
        <v>7.0000000000000007E-2</v>
      </c>
      <c r="O20" s="38">
        <f t="shared" si="1"/>
        <v>10055</v>
      </c>
      <c r="P20" s="38"/>
      <c r="Q20" s="347">
        <f t="shared" si="2"/>
        <v>10055</v>
      </c>
      <c r="R20" s="200">
        <f>+IFERROR(IF(COUNT(Q20),ROUND(Q20/('Shareholding Pattern'!$P$58)*100,2),""),"")</f>
        <v>7.0000000000000007E-2</v>
      </c>
      <c r="S20" s="38"/>
      <c r="T20" s="38"/>
      <c r="U20" s="347" t="str">
        <f t="shared" si="3"/>
        <v/>
      </c>
      <c r="V20" s="199">
        <f>+IFERROR(IF(COUNT(M20,U20),ROUND(SUM(U20,M20)/SUM('Shareholding Pattern'!$L$57,'Shareholding Pattern'!$T$57)*100,2),""),"")</f>
        <v>7.0000000000000007E-2</v>
      </c>
      <c r="W20" s="38"/>
      <c r="X20" s="199" t="str">
        <f t="shared" si="4"/>
        <v/>
      </c>
      <c r="Y20" s="38">
        <v>10055</v>
      </c>
      <c r="Z20" s="245"/>
      <c r="AA20" s="10"/>
      <c r="AB20" s="10"/>
      <c r="AC20" s="10">
        <f t="shared" si="5"/>
        <v>1</v>
      </c>
    </row>
    <row r="21" spans="4:29" ht="24.75" customHeight="1">
      <c r="D21" s="74">
        <v>7</v>
      </c>
      <c r="E21" s="344" t="s">
        <v>393</v>
      </c>
      <c r="F21" s="344" t="s">
        <v>34</v>
      </c>
      <c r="G21" s="250"/>
      <c r="H21" s="345"/>
      <c r="I21" s="38">
        <v>1</v>
      </c>
      <c r="J21" s="38">
        <v>100</v>
      </c>
      <c r="K21" s="38"/>
      <c r="L21" s="38"/>
      <c r="M21" s="347">
        <f t="shared" si="0"/>
        <v>100</v>
      </c>
      <c r="N21" s="200">
        <f>+IFERROR(IF(COUNT(M21),ROUND(M21/'Shareholding Pattern'!$L$57*100,2),""),"")</f>
        <v>0</v>
      </c>
      <c r="O21" s="38">
        <f t="shared" si="1"/>
        <v>100</v>
      </c>
      <c r="P21" s="38"/>
      <c r="Q21" s="347">
        <f t="shared" si="2"/>
        <v>100</v>
      </c>
      <c r="R21" s="200">
        <f>+IFERROR(IF(COUNT(Q21),ROUND(Q21/('Shareholding Pattern'!$P$58)*100,2),""),"")</f>
        <v>0</v>
      </c>
      <c r="S21" s="38"/>
      <c r="T21" s="38"/>
      <c r="U21" s="347" t="str">
        <f t="shared" si="3"/>
        <v/>
      </c>
      <c r="V21" s="199">
        <f>+IFERROR(IF(COUNT(M21,U21),ROUND(SUM(U21,M21)/SUM('Shareholding Pattern'!$L$57,'Shareholding Pattern'!$T$57)*100,2),""),"")</f>
        <v>0</v>
      </c>
      <c r="W21" s="38"/>
      <c r="X21" s="199" t="str">
        <f t="shared" si="4"/>
        <v/>
      </c>
      <c r="Y21" s="38">
        <v>100</v>
      </c>
      <c r="Z21" s="245"/>
      <c r="AA21" s="10"/>
      <c r="AB21" s="10"/>
      <c r="AC21" s="10">
        <f t="shared" si="5"/>
        <v>1</v>
      </c>
    </row>
    <row r="22" spans="4:29" ht="0.75" hidden="1" customHeight="1">
      <c r="D22" s="34"/>
      <c r="K22" s="172"/>
      <c r="L22" s="172"/>
      <c r="O22" s="172"/>
      <c r="P22" s="172"/>
      <c r="W22" s="172"/>
      <c r="Y22" s="36"/>
    </row>
    <row r="23" spans="4:29" ht="24.95" customHeight="1">
      <c r="D23" s="107"/>
      <c r="E23" s="30"/>
      <c r="F23" s="30"/>
      <c r="G23" s="49" t="s">
        <v>450</v>
      </c>
      <c r="H23" s="49" t="s">
        <v>19</v>
      </c>
      <c r="I23" s="52">
        <f ca="1">+IFERROR(IF(COUNT(I13:I22),ROUND(SUMIF($F$13:I22,"Category",I13:I22),0),""),"")</f>
        <v>102</v>
      </c>
      <c r="J23" s="52">
        <f ca="1">+IFERROR(IF(COUNT(J13:J22),ROUND(SUMIF($F$13:J22,"Category",J13:J22),0),""),"")</f>
        <v>442974</v>
      </c>
      <c r="K23" s="52" t="str">
        <f>+IFERROR(IF(COUNT(K13:K22),ROUND(SUMIF($F$13:K22,"Category",K13:K22),0),""),"")</f>
        <v/>
      </c>
      <c r="L23" s="52" t="str">
        <f>+IFERROR(IF(COUNT(L13:L22),ROUND(SUMIF($F$13:L22,"Category",L13:L22),0),""),"")</f>
        <v/>
      </c>
      <c r="M23" s="52">
        <f ca="1">+IFERROR(IF(COUNT(M13:M22),ROUND(SUMIF($F$13:M22,"Category",M13:M22),0),""),"")</f>
        <v>442974</v>
      </c>
      <c r="N23" s="199">
        <f ca="1">+IFERROR(IF(COUNT(N13:N22),ROUND(SUMIF($F$13:N22,"Category",N13:N22),2),""),"")</f>
        <v>2.87</v>
      </c>
      <c r="O23" s="163">
        <f ca="1">+IFERROR(IF(COUNT(O13:O22),ROUND(SUMIF($F$13:O22,"Category",O13:O22),0),""),"")</f>
        <v>442974</v>
      </c>
      <c r="P23" s="163" t="str">
        <f>+IFERROR(IF(COUNT(P13:P22),ROUND(SUMIF($F$13:P22,"Category",P13:P22),0),""),"")</f>
        <v/>
      </c>
      <c r="Q23" s="163">
        <f ca="1">+IFERROR(IF(COUNT(Q13:Q22),ROUND(SUMIF($F$13:Q22,"Category",Q13:Q22),0),""),"")</f>
        <v>442974</v>
      </c>
      <c r="R23" s="199">
        <f ca="1">+IFERROR(IF(COUNT(R13:R22),ROUND(SUMIF($F$13:R22,"Category",R13:R22),2),""),"")</f>
        <v>2.87</v>
      </c>
      <c r="S23" s="52" t="str">
        <f>+IFERROR(IF(COUNT(S13:S22),ROUND(SUMIF($F$13:S22,"Category",S13:S22),0),""),"")</f>
        <v/>
      </c>
      <c r="T23" s="52" t="str">
        <f>+IFERROR(IF(COUNT(T13:T22),ROUND(SUMIF($F$13:T22,"Category",T13:T22),0),""),"")</f>
        <v/>
      </c>
      <c r="U23" s="52" t="str">
        <f>+IFERROR(IF(COUNT(U13:U22),ROUND(SUMIF($F$13:U22,"Category",U13:U22),0),""),"")</f>
        <v/>
      </c>
      <c r="V23" s="199">
        <f ca="1">+IFERROR(IF(COUNT(V13:V22),ROUND(SUMIF($F$13:V22,"Category",V13:V22),2),""),"")</f>
        <v>2.87</v>
      </c>
      <c r="W23" s="52" t="str">
        <f>+IFERROR(IF(COUNT(W13:W22),ROUND(SUMIF($F$13:W22,"Category",W13:W22),0),""),"")</f>
        <v/>
      </c>
      <c r="X23" s="199" t="str">
        <f>+IFERROR(IF(COUNT(W23),ROUND(SUM(W23)/SUM(M23)*100,2),""),0)</f>
        <v/>
      </c>
      <c r="Y23" s="52">
        <f ca="1">+IFERROR(IF(COUNT(Y13:Y22),ROUND(SUMIF($F$13:Y22,"Category",Y13:Y22),0),""),"")</f>
        <v>442974</v>
      </c>
    </row>
    <row r="26" spans="4:29">
      <c r="G26" s="17"/>
    </row>
  </sheetData>
  <sheetProtection algorithmName="SHA-512" hashValue="taYKzO1kKqkejoeHfxFfWfRcib941ArXFzkLnFtBLdbL8gg8JoEBgR8YacvnuYGdyhBw0nRsZejqZenkHvyd1Q==" saltValue="MuJwElhNEVW3VJzuFS5p9A==" spinCount="100000" sheet="1" objects="1" scenarios="1"/>
  <dataConsolidate/>
  <mergeCells count="21">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7">
    <dataValidation type="whole" operator="lessThanOrEqual" allowBlank="1" showInputMessage="1" showErrorMessage="1" sqref="Y13 Y15:Y21" xr:uid="{00000000-0002-0000-1F00-000000000000}">
      <formula1>M13</formula1>
    </dataValidation>
    <dataValidation type="whole" operator="lessThanOrEqual" allowBlank="1" showInputMessage="1" showErrorMessage="1" sqref="W13 W15:W21" xr:uid="{00000000-0002-0000-1F00-000001000000}">
      <formula1>J13</formula1>
    </dataValidation>
    <dataValidation type="whole" operator="greaterThanOrEqual" allowBlank="1" showInputMessage="1" showErrorMessage="1" sqref="O13:P13 J13:L13 S13:T13 O15:P21 J15:L21 S15:T21" xr:uid="{00000000-0002-0000-1F00-000002000000}">
      <formula1>0</formula1>
    </dataValidation>
    <dataValidation type="textLength" operator="equal" allowBlank="1" showInputMessage="1" showErrorMessage="1" prompt="[A-Z][A-Z][A-Z][A-Z][A-Z][0-9][0-9][0-9][0-9][A-Z]_x000a__x000a_In absence of PAN write : ZZZZZ9999Z" sqref="H13 H15:H21" xr:uid="{00000000-0002-0000-1F00-000003000000}">
      <formula1>10</formula1>
    </dataValidation>
    <dataValidation type="list" allowBlank="1" showInputMessage="1" showErrorMessage="1" sqref="F13 F15:F21" xr:uid="{00000000-0002-0000-1F00-000004000000}">
      <formula1>$AV$9:$AV$10</formula1>
    </dataValidation>
    <dataValidation type="list" allowBlank="1" showInputMessage="1" showErrorMessage="1" sqref="E13 E15:E21" xr:uid="{00000000-0002-0000-1F00-000005000000}">
      <formula1>$AE$1:$BB$1</formula1>
    </dataValidation>
    <dataValidation type="whole" operator="greaterThan" allowBlank="1" showInputMessage="1" showErrorMessage="1" sqref="I13 I15:I21" xr:uid="{00000000-0002-0000-1F00-000006000000}">
      <formula1>0</formula1>
    </dataValidation>
  </dataValidations>
  <hyperlinks>
    <hyperlink ref="H23" location="'Shareholding Pattern'!F48" display="Total" xr:uid="{00000000-0004-0000-1F00-000000000000}"/>
    <hyperlink ref="G23" location="'Shareholding Pattern'!F48" display="Total" xr:uid="{00000000-0004-0000-1F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Button 1">
              <controlPr defaultSize="0" print="0" autoFill="0" autoPict="0" macro="[0]!opentextblock">
                <anchor moveWithCells="1" sizeWithCells="1">
                  <from>
                    <xdr:col>25</xdr:col>
                    <xdr:colOff>57150</xdr:colOff>
                    <xdr:row>14</xdr:row>
                    <xdr:rowOff>57150</xdr:rowOff>
                  </from>
                  <to>
                    <xdr:col>25</xdr:col>
                    <xdr:colOff>1314450</xdr:colOff>
                    <xdr:row>14</xdr:row>
                    <xdr:rowOff>257175</xdr:rowOff>
                  </to>
                </anchor>
              </controlPr>
            </control>
          </mc:Choice>
        </mc:AlternateContent>
        <mc:AlternateContent xmlns:mc="http://schemas.openxmlformats.org/markup-compatibility/2006">
          <mc:Choice Requires="x14">
            <control shapeId="13314" r:id="rId5" name="Button 2">
              <controlPr defaultSize="0" print="0" autoFill="0" autoPict="0" macro="[0]!opentextblock">
                <anchor moveWithCells="1" sizeWithCells="1">
                  <from>
                    <xdr:col>25</xdr:col>
                    <xdr:colOff>57150</xdr:colOff>
                    <xdr:row>15</xdr:row>
                    <xdr:rowOff>57150</xdr:rowOff>
                  </from>
                  <to>
                    <xdr:col>25</xdr:col>
                    <xdr:colOff>1314450</xdr:colOff>
                    <xdr:row>15</xdr:row>
                    <xdr:rowOff>257175</xdr:rowOff>
                  </to>
                </anchor>
              </controlPr>
            </control>
          </mc:Choice>
        </mc:AlternateContent>
        <mc:AlternateContent xmlns:mc="http://schemas.openxmlformats.org/markup-compatibility/2006">
          <mc:Choice Requires="x14">
            <control shapeId="13315" r:id="rId6" name="Button 3">
              <controlPr defaultSize="0" print="0" autoFill="0" autoPict="0" macro="[0]!opentextblock">
                <anchor moveWithCells="1" sizeWithCells="1">
                  <from>
                    <xdr:col>25</xdr:col>
                    <xdr:colOff>57150</xdr:colOff>
                    <xdr:row>16</xdr:row>
                    <xdr:rowOff>57150</xdr:rowOff>
                  </from>
                  <to>
                    <xdr:col>25</xdr:col>
                    <xdr:colOff>1314450</xdr:colOff>
                    <xdr:row>16</xdr:row>
                    <xdr:rowOff>257175</xdr:rowOff>
                  </to>
                </anchor>
              </controlPr>
            </control>
          </mc:Choice>
        </mc:AlternateContent>
        <mc:AlternateContent xmlns:mc="http://schemas.openxmlformats.org/markup-compatibility/2006">
          <mc:Choice Requires="x14">
            <control shapeId="13316" r:id="rId7" name="Button 4">
              <controlPr defaultSize="0" print="0" autoFill="0" autoPict="0" macro="[0]!opentextblock">
                <anchor moveWithCells="1" sizeWithCells="1">
                  <from>
                    <xdr:col>25</xdr:col>
                    <xdr:colOff>57150</xdr:colOff>
                    <xdr:row>17</xdr:row>
                    <xdr:rowOff>57150</xdr:rowOff>
                  </from>
                  <to>
                    <xdr:col>25</xdr:col>
                    <xdr:colOff>1314450</xdr:colOff>
                    <xdr:row>17</xdr:row>
                    <xdr:rowOff>257175</xdr:rowOff>
                  </to>
                </anchor>
              </controlPr>
            </control>
          </mc:Choice>
        </mc:AlternateContent>
        <mc:AlternateContent xmlns:mc="http://schemas.openxmlformats.org/markup-compatibility/2006">
          <mc:Choice Requires="x14">
            <control shapeId="13317" r:id="rId8" name="Button 5">
              <controlPr defaultSize="0" print="0" autoFill="0" autoPict="0" macro="[0]!opentextblock">
                <anchor moveWithCells="1" sizeWithCells="1">
                  <from>
                    <xdr:col>25</xdr:col>
                    <xdr:colOff>57150</xdr:colOff>
                    <xdr:row>18</xdr:row>
                    <xdr:rowOff>57150</xdr:rowOff>
                  </from>
                  <to>
                    <xdr:col>25</xdr:col>
                    <xdr:colOff>1314450</xdr:colOff>
                    <xdr:row>18</xdr:row>
                    <xdr:rowOff>257175</xdr:rowOff>
                  </to>
                </anchor>
              </controlPr>
            </control>
          </mc:Choice>
        </mc:AlternateContent>
        <mc:AlternateContent xmlns:mc="http://schemas.openxmlformats.org/markup-compatibility/2006">
          <mc:Choice Requires="x14">
            <control shapeId="13318" r:id="rId9" name="Button 6">
              <controlPr defaultSize="0" print="0" autoFill="0" autoPict="0" macro="[0]!opentextblock">
                <anchor moveWithCells="1" sizeWithCells="1">
                  <from>
                    <xdr:col>25</xdr:col>
                    <xdr:colOff>57150</xdr:colOff>
                    <xdr:row>19</xdr:row>
                    <xdr:rowOff>57150</xdr:rowOff>
                  </from>
                  <to>
                    <xdr:col>25</xdr:col>
                    <xdr:colOff>1314450</xdr:colOff>
                    <xdr:row>19</xdr:row>
                    <xdr:rowOff>257175</xdr:rowOff>
                  </to>
                </anchor>
              </controlPr>
            </control>
          </mc:Choice>
        </mc:AlternateContent>
        <mc:AlternateContent xmlns:mc="http://schemas.openxmlformats.org/markup-compatibility/2006">
          <mc:Choice Requires="x14">
            <control shapeId="13319" r:id="rId10" name="Button 7">
              <controlPr defaultSize="0" print="0" autoFill="0" autoPict="0" macro="[0]!opentextblock">
                <anchor moveWithCells="1" sizeWithCells="1">
                  <from>
                    <xdr:col>25</xdr:col>
                    <xdr:colOff>57150</xdr:colOff>
                    <xdr:row>20</xdr:row>
                    <xdr:rowOff>57150</xdr:rowOff>
                  </from>
                  <to>
                    <xdr:col>25</xdr:col>
                    <xdr:colOff>1314450</xdr:colOff>
                    <xdr:row>20</xdr:row>
                    <xdr:rowOff>257175</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tabColor theme="1"/>
  </sheetPr>
  <dimension ref="A1:XFC16"/>
  <sheetViews>
    <sheetView showGridLines="0" topLeftCell="B7" zoomScale="70" zoomScaleNormal="70" workbookViewId="0">
      <selection activeCell="C15" sqref="C15:AC15"/>
    </sheetView>
  </sheetViews>
  <sheetFormatPr defaultColWidth="0" defaultRowHeight="15"/>
  <cols>
    <col min="1" max="1" width="2.7109375" hidden="1" customWidth="1"/>
    <col min="2" max="2" width="2.7109375" customWidth="1"/>
    <col min="3" max="3" width="7.140625" customWidth="1"/>
    <col min="4" max="6" width="35.7109375" customWidth="1"/>
    <col min="7" max="8" width="13.7109375" customWidth="1"/>
    <col min="9" max="9" width="14.5703125" customWidth="1"/>
    <col min="10" max="11" width="14.5703125" hidden="1" customWidth="1"/>
    <col min="12" max="12" width="15.5703125" customWidth="1"/>
    <col min="13" max="13" width="13.5703125" customWidth="1"/>
    <col min="14" max="14" width="15.42578125" customWidth="1"/>
    <col min="15" max="15" width="16" hidden="1" customWidth="1"/>
    <col min="16" max="16" width="16.42578125" customWidth="1"/>
    <col min="17" max="17" width="13.28515625" customWidth="1"/>
    <col min="18" max="20" width="14.5703125" hidden="1" customWidth="1"/>
    <col min="21" max="21" width="19.28515625" customWidth="1"/>
    <col min="22" max="22" width="15.42578125" hidden="1" customWidth="1"/>
    <col min="23" max="23" width="8.7109375" hidden="1" customWidth="1"/>
    <col min="24" max="24" width="15.42578125" customWidth="1"/>
    <col min="25" max="25" width="19.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351</v>
      </c>
      <c r="E2" t="s">
        <v>352</v>
      </c>
      <c r="F2" t="s">
        <v>249</v>
      </c>
      <c r="G2" t="s">
        <v>420</v>
      </c>
      <c r="H2" t="s">
        <v>144</v>
      </c>
      <c r="I2" t="s">
        <v>165</v>
      </c>
      <c r="J2" t="s">
        <v>166</v>
      </c>
      <c r="K2" t="s">
        <v>167</v>
      </c>
      <c r="L2" t="s">
        <v>168</v>
      </c>
      <c r="M2" t="s">
        <v>169</v>
      </c>
      <c r="N2" t="s">
        <v>170</v>
      </c>
      <c r="O2" t="s">
        <v>171</v>
      </c>
      <c r="P2" t="s">
        <v>172</v>
      </c>
      <c r="Q2" t="s">
        <v>173</v>
      </c>
      <c r="R2" t="s">
        <v>174</v>
      </c>
      <c r="S2" t="s">
        <v>175</v>
      </c>
      <c r="T2" t="s">
        <v>176</v>
      </c>
      <c r="U2" t="s">
        <v>177</v>
      </c>
      <c r="V2" t="s">
        <v>178</v>
      </c>
      <c r="W2" t="s">
        <v>179</v>
      </c>
      <c r="X2" t="s">
        <v>182</v>
      </c>
      <c r="Y2" t="s">
        <v>499</v>
      </c>
      <c r="AC2" t="s">
        <v>409</v>
      </c>
    </row>
    <row r="3" spans="3:30" hidden="1">
      <c r="AC3" t="s">
        <v>410</v>
      </c>
    </row>
    <row r="4" spans="3:30" hidden="1">
      <c r="AC4" t="s">
        <v>411</v>
      </c>
    </row>
    <row r="5" spans="3:30" hidden="1">
      <c r="AC5" t="s">
        <v>412</v>
      </c>
    </row>
    <row r="6" spans="3:30" hidden="1">
      <c r="AC6" t="s">
        <v>413</v>
      </c>
    </row>
    <row r="7" spans="3:30" ht="15" customHeight="1">
      <c r="AC7" t="s">
        <v>401</v>
      </c>
    </row>
    <row r="8" spans="3:30" ht="15" customHeight="1"/>
    <row r="9" spans="3:30" ht="29.25" customHeight="1">
      <c r="C9" s="479" t="s">
        <v>140</v>
      </c>
      <c r="D9" s="415" t="s">
        <v>34</v>
      </c>
      <c r="E9" s="414" t="s">
        <v>139</v>
      </c>
      <c r="F9" s="414" t="s">
        <v>136</v>
      </c>
      <c r="G9" s="414" t="s">
        <v>1</v>
      </c>
      <c r="H9" s="414" t="s">
        <v>426</v>
      </c>
      <c r="I9" s="414" t="s">
        <v>3</v>
      </c>
      <c r="J9" s="414" t="s">
        <v>4</v>
      </c>
      <c r="K9" s="414" t="s">
        <v>5</v>
      </c>
      <c r="L9" s="414" t="s">
        <v>6</v>
      </c>
      <c r="M9" s="414" t="s">
        <v>7</v>
      </c>
      <c r="N9" s="414" t="s">
        <v>8</v>
      </c>
      <c r="O9" s="414"/>
      <c r="P9" s="414"/>
      <c r="Q9" s="414"/>
      <c r="R9" s="414" t="s">
        <v>9</v>
      </c>
      <c r="S9" s="415" t="s">
        <v>505</v>
      </c>
      <c r="T9" s="415" t="s">
        <v>134</v>
      </c>
      <c r="U9" s="414" t="s">
        <v>107</v>
      </c>
      <c r="V9" s="414" t="s">
        <v>12</v>
      </c>
      <c r="W9" s="414"/>
      <c r="X9" s="414" t="s">
        <v>14</v>
      </c>
      <c r="Y9" s="414" t="s">
        <v>499</v>
      </c>
    </row>
    <row r="10" spans="3:30" ht="31.5" customHeight="1">
      <c r="C10" s="480"/>
      <c r="D10" s="416"/>
      <c r="E10" s="414"/>
      <c r="F10" s="414"/>
      <c r="G10" s="414"/>
      <c r="H10" s="414"/>
      <c r="I10" s="414"/>
      <c r="J10" s="414"/>
      <c r="K10" s="414"/>
      <c r="L10" s="414"/>
      <c r="M10" s="414"/>
      <c r="N10" s="414" t="s">
        <v>15</v>
      </c>
      <c r="O10" s="414"/>
      <c r="P10" s="414"/>
      <c r="Q10" s="414" t="s">
        <v>16</v>
      </c>
      <c r="R10" s="414"/>
      <c r="S10" s="416"/>
      <c r="T10" s="416"/>
      <c r="U10" s="414"/>
      <c r="V10" s="414"/>
      <c r="W10" s="414"/>
      <c r="X10" s="414"/>
      <c r="Y10" s="414"/>
    </row>
    <row r="11" spans="3:30" ht="78.75" customHeight="1">
      <c r="C11" s="481"/>
      <c r="D11" s="417"/>
      <c r="E11" s="414"/>
      <c r="F11" s="414"/>
      <c r="G11" s="414"/>
      <c r="H11" s="414"/>
      <c r="I11" s="414"/>
      <c r="J11" s="414"/>
      <c r="K11" s="414"/>
      <c r="L11" s="414"/>
      <c r="M11" s="414"/>
      <c r="N11" s="27" t="s">
        <v>17</v>
      </c>
      <c r="O11" s="27" t="s">
        <v>18</v>
      </c>
      <c r="P11" s="27" t="s">
        <v>19</v>
      </c>
      <c r="Q11" s="414"/>
      <c r="R11" s="414"/>
      <c r="S11" s="417"/>
      <c r="T11" s="417"/>
      <c r="U11" s="414"/>
      <c r="V11" s="27" t="s">
        <v>20</v>
      </c>
      <c r="W11" s="27" t="s">
        <v>21</v>
      </c>
      <c r="X11" s="414"/>
      <c r="Y11" s="414"/>
    </row>
    <row r="12" spans="3:30" ht="18.75" customHeight="1">
      <c r="C12" s="8" t="s">
        <v>102</v>
      </c>
      <c r="D12" s="59" t="s">
        <v>71</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38">
        <v>1</v>
      </c>
      <c r="I13" s="13"/>
      <c r="J13" s="38"/>
      <c r="K13" s="38"/>
      <c r="L13" s="37" t="str">
        <f>+IFERROR(IF(COUNT(I13:K13),ROUND(SUM(I13:K13),0),""),"")</f>
        <v/>
      </c>
      <c r="M13" s="108"/>
      <c r="N13" s="240" t="str">
        <f>IF(I13="","",I13)</f>
        <v/>
      </c>
      <c r="O13" s="173"/>
      <c r="P13" s="42" t="str">
        <f>+IFERROR(IF(COUNT(N13:O13),ROUND(SUM(N13,O13),2),""),"")</f>
        <v/>
      </c>
      <c r="Q13" s="14" t="str">
        <f>+IFERROR(IF(COUNT(P13),ROUND(P13/('Shareholding Pattern'!$P$58)*100,2),""),"")</f>
        <v/>
      </c>
      <c r="R13" s="38"/>
      <c r="S13" s="38"/>
      <c r="T13" s="39" t="str">
        <f>+IFERROR(IF(COUNT(R13:S13),ROUND(SUM(R13:S13),2),""),"")</f>
        <v/>
      </c>
      <c r="U13" s="108"/>
      <c r="V13" s="38"/>
      <c r="W13" s="14" t="str">
        <f>+IFERROR(IF(V13="","",(+IF(V13=0,0,IF(COUNT(V13,L13),ROUND(SUM(V13)/SUM(L13)*100,2),"")))),"")</f>
        <v/>
      </c>
      <c r="X13" s="13"/>
      <c r="Y13" s="243"/>
      <c r="AC13" s="10">
        <f>IF(SUM(H13:X13)&gt;0,1,0)</f>
        <v>1</v>
      </c>
      <c r="AD13" s="10">
        <f>SUM(AC15:AC65535)</f>
        <v>0</v>
      </c>
    </row>
    <row r="14" spans="3:30" ht="24.95" customHeight="1">
      <c r="C14" s="34"/>
      <c r="D14" s="35"/>
      <c r="E14" s="228" t="s">
        <v>494</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72"/>
      <c r="K15" s="172"/>
      <c r="M15" s="169" t="str">
        <f>+IFERROR(IF(COUNT(L15),ROUND(L15/('Shareholding Pattern'!$L$57)*100,2),""),"")</f>
        <v/>
      </c>
      <c r="N15" s="172"/>
      <c r="O15" s="172"/>
      <c r="Q15" s="169" t="str">
        <f>+IFERROR(IF(COUNT(P15),ROUND(P15/('Shareholding Pattern'!$P$58)*100,2),""),"")</f>
        <v/>
      </c>
      <c r="U15" s="169" t="str">
        <f>+IFERROR(IF(COUNT(L15,T15),ROUND(SUM(T15,L15)/SUM('Shareholding Pattern'!$L$57,'Shareholding Pattern'!$T$57)*100,2),""),"")</f>
        <v/>
      </c>
      <c r="V15" s="172"/>
      <c r="X15" s="36"/>
    </row>
    <row r="16" spans="3:30" ht="20.100000000000001" customHeight="1">
      <c r="C16" s="106"/>
      <c r="D16" s="75"/>
      <c r="E16" s="30"/>
      <c r="F16" s="49" t="s">
        <v>450</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Pattern'!$P$58)*100,2),""),"")</f>
        <v/>
      </c>
      <c r="R16" s="44" t="str">
        <f>+IFERROR(IF(COUNT(R13:R15),ROUND(SUM(R13:R15),0),""),"")</f>
        <v/>
      </c>
      <c r="S16" s="44" t="str">
        <f>+IFERROR(IF(COUNT(S13:S15),ROUND(SUM(S13:S15),0),""),"")</f>
        <v/>
      </c>
      <c r="T16" s="44" t="str">
        <f>+IFERROR(IF(COUNT(T13:T15),ROUND(SUM(T13:T15),0),""),"")</f>
        <v/>
      </c>
      <c r="U16" s="108"/>
      <c r="V16" s="44" t="str">
        <f>+IFERROR(IF(COUNT(V13:V15),ROUND(SUM(V13:V15),0),""),"")</f>
        <v/>
      </c>
      <c r="W16" s="246" t="str">
        <f>+IFERROR(IF(V16="","",(+IF(V16=0,0,IF(COUNT(V16,L16),ROUND(SUM(V16)/SUM(L16)*100,2),"")))),"")</f>
        <v/>
      </c>
      <c r="X16" s="44" t="str">
        <f>+IFERROR(IF(COUNT(X13:X15),ROUND(SUM(X13:X15),0),""),"")</f>
        <v/>
      </c>
    </row>
  </sheetData>
  <sheetProtection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2000-000000000000}">
      <formula1>L13</formula1>
    </dataValidation>
    <dataValidation type="whole" operator="lessThanOrEqual" allowBlank="1" showInputMessage="1" showErrorMessage="1" sqref="V13" xr:uid="{00000000-0002-0000-2000-000001000000}">
      <formula1>I13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R13:S13 I13:K13 N13:O13" xr:uid="{00000000-0002-0000-2000-000003000000}">
      <formula1>0</formula1>
    </dataValidation>
    <dataValidation type="whole" operator="greaterThan" allowBlank="1" showInputMessage="1" showErrorMessage="1" sqref="H13" xr:uid="{00000000-0002-0000-2000-000004000000}">
      <formula1>0</formula1>
    </dataValidation>
    <dataValidation type="list" allowBlank="1" showInputMessage="1" showErrorMessage="1" sqref="D13" xr:uid="{00000000-0002-0000-2000-000005000000}">
      <formula1>$AC$2:$AC$7</formula1>
    </dataValidation>
  </dataValidations>
  <hyperlinks>
    <hyperlink ref="G16" location="'Shareholding Pattern'!F54" display="Total" xr:uid="{00000000-0004-0000-2000-000000000000}"/>
    <hyperlink ref="F16" location="'Shareholding Pattern'!F54" display="Total" xr:uid="{00000000-0004-0000-2000-000001000000}"/>
  </hyperlink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6.42578125" customWidth="1"/>
    <col min="16" max="16" width="11.85546875" customWidth="1"/>
    <col min="17" max="17" width="14.5703125" hidden="1" customWidth="1"/>
    <col min="18" max="18" width="15.28515625" hidden="1" customWidth="1"/>
    <col min="19" max="19" width="14.5703125" hidden="1" customWidth="1"/>
    <col min="20" max="20" width="19.140625" customWidth="1"/>
    <col min="21" max="21" width="14.7109375" hidden="1" customWidth="1"/>
    <col min="22" max="22" width="8.140625" hidden="1" customWidth="1"/>
    <col min="23" max="23" width="15.42578125" customWidth="1"/>
    <col min="24" max="24" width="19.4257812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249</v>
      </c>
      <c r="F2" t="s">
        <v>420</v>
      </c>
      <c r="G2" t="s">
        <v>144</v>
      </c>
      <c r="H2" t="s">
        <v>165</v>
      </c>
      <c r="I2" t="s">
        <v>166</v>
      </c>
      <c r="J2" t="s">
        <v>167</v>
      </c>
      <c r="K2" t="s">
        <v>168</v>
      </c>
      <c r="L2" t="s">
        <v>169</v>
      </c>
      <c r="M2" t="s">
        <v>170</v>
      </c>
      <c r="N2" t="s">
        <v>171</v>
      </c>
      <c r="O2" t="s">
        <v>172</v>
      </c>
      <c r="P2" t="s">
        <v>173</v>
      </c>
      <c r="Q2" t="s">
        <v>174</v>
      </c>
      <c r="R2" t="s">
        <v>175</v>
      </c>
      <c r="S2" t="s">
        <v>176</v>
      </c>
      <c r="T2" t="s">
        <v>177</v>
      </c>
      <c r="U2" t="s">
        <v>178</v>
      </c>
      <c r="V2" t="s">
        <v>179</v>
      </c>
      <c r="W2" t="s">
        <v>182</v>
      </c>
      <c r="X2" t="s">
        <v>499</v>
      </c>
    </row>
    <row r="3" spans="4:30" hidden="1"/>
    <row r="4" spans="4:30" hidden="1"/>
    <row r="5" spans="4:30" hidden="1"/>
    <row r="6" spans="4:30" hidden="1"/>
    <row r="9" spans="4:30" ht="29.45" customHeight="1">
      <c r="D9" s="415" t="s">
        <v>137</v>
      </c>
      <c r="E9" s="414" t="s">
        <v>136</v>
      </c>
      <c r="F9" s="414" t="s">
        <v>1</v>
      </c>
      <c r="G9" s="414" t="s">
        <v>426</v>
      </c>
      <c r="H9" s="414" t="s">
        <v>3</v>
      </c>
      <c r="I9" s="414" t="s">
        <v>4</v>
      </c>
      <c r="J9" s="414" t="s">
        <v>5</v>
      </c>
      <c r="K9" s="414" t="s">
        <v>6</v>
      </c>
      <c r="L9" s="414" t="s">
        <v>7</v>
      </c>
      <c r="M9" s="414" t="s">
        <v>8</v>
      </c>
      <c r="N9" s="414"/>
      <c r="O9" s="414"/>
      <c r="P9" s="414"/>
      <c r="Q9" s="414" t="s">
        <v>9</v>
      </c>
      <c r="R9" s="415" t="s">
        <v>505</v>
      </c>
      <c r="S9" s="415" t="s">
        <v>134</v>
      </c>
      <c r="T9" s="414" t="s">
        <v>107</v>
      </c>
      <c r="U9" s="414" t="s">
        <v>12</v>
      </c>
      <c r="V9" s="414"/>
      <c r="W9" s="414" t="s">
        <v>14</v>
      </c>
      <c r="X9" s="414" t="s">
        <v>499</v>
      </c>
    </row>
    <row r="10" spans="4:30" ht="31.5" customHeight="1">
      <c r="D10" s="416"/>
      <c r="E10" s="414"/>
      <c r="F10" s="414"/>
      <c r="G10" s="414"/>
      <c r="H10" s="414"/>
      <c r="I10" s="414"/>
      <c r="J10" s="414"/>
      <c r="K10" s="414"/>
      <c r="L10" s="414"/>
      <c r="M10" s="414" t="s">
        <v>15</v>
      </c>
      <c r="N10" s="414"/>
      <c r="O10" s="414"/>
      <c r="P10" s="414" t="s">
        <v>16</v>
      </c>
      <c r="Q10" s="414"/>
      <c r="R10" s="416"/>
      <c r="S10" s="416"/>
      <c r="T10" s="414"/>
      <c r="U10" s="414"/>
      <c r="V10" s="414"/>
      <c r="W10" s="414"/>
      <c r="X10" s="414"/>
    </row>
    <row r="11" spans="4:30" ht="75">
      <c r="D11" s="417"/>
      <c r="E11" s="414"/>
      <c r="F11" s="414"/>
      <c r="G11" s="414"/>
      <c r="H11" s="414"/>
      <c r="I11" s="414"/>
      <c r="J11" s="414"/>
      <c r="K11" s="414"/>
      <c r="L11" s="414"/>
      <c r="M11" s="27" t="s">
        <v>17</v>
      </c>
      <c r="N11" s="27" t="s">
        <v>18</v>
      </c>
      <c r="O11" s="27" t="s">
        <v>19</v>
      </c>
      <c r="P11" s="414"/>
      <c r="Q11" s="414"/>
      <c r="R11" s="417"/>
      <c r="S11" s="417"/>
      <c r="T11" s="414"/>
      <c r="U11" s="27" t="s">
        <v>20</v>
      </c>
      <c r="V11" s="27" t="s">
        <v>21</v>
      </c>
      <c r="W11" s="414"/>
      <c r="X11" s="414"/>
    </row>
    <row r="12" spans="4:30" ht="17.25" customHeight="1">
      <c r="D12" s="72" t="s">
        <v>392</v>
      </c>
      <c r="E12" s="60" t="s">
        <v>72</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39">
        <v>1</v>
      </c>
      <c r="H13" s="13"/>
      <c r="I13" s="38"/>
      <c r="J13" s="38"/>
      <c r="K13" s="39" t="str">
        <f>+IFERROR(IF(COUNT(H13:J13),ROUND(SUM(H13:J13),0),""),"")</f>
        <v/>
      </c>
      <c r="L13" s="14" t="str">
        <f>+IFERROR(IF(COUNT(K13),ROUND(K13/'Shareholding Pattern'!$L$57*100,2),""),"")</f>
        <v/>
      </c>
      <c r="M13" s="240" t="str">
        <f>IF(H13="","",H13)</f>
        <v/>
      </c>
      <c r="N13" s="173"/>
      <c r="O13" s="42" t="str">
        <f>+IFERROR(IF(COUNT(M13:N13),ROUND(SUM(M13,N13),0),""),"")</f>
        <v/>
      </c>
      <c r="P13" s="14" t="str">
        <f>+IFERROR(IF(COUNT(O13),ROUND(O13/('Shareholding Pattern'!$P$58)*100,2),""),"")</f>
        <v/>
      </c>
      <c r="Q13" s="38"/>
      <c r="R13" s="38"/>
      <c r="S13" s="39" t="str">
        <f>+IFERROR(IF(COUNT(Q13:R13),ROUND(SUM(Q13:R13),0),""),"")</f>
        <v/>
      </c>
      <c r="T13" s="14" t="str">
        <f>+IFERROR(IF(COUNT(K13,S13),ROUND(SUM(S13,K13)/SUM('Shareholding Pattern'!$L$57,'Shareholding Pattern'!$T$57)*100,2),""),"")</f>
        <v/>
      </c>
      <c r="U13" s="38"/>
      <c r="V13" s="199" t="str">
        <f>+IFERROR(IF(U13="","",(IF(COUNT(U13,K13),ROUND(SUM(U13)/SUM(K13)*100,2),""))),"")</f>
        <v/>
      </c>
      <c r="W13" s="13"/>
      <c r="X13" s="243"/>
      <c r="AC13" s="10">
        <f>IF(SUM(H13:W13)&gt;0,1,0)</f>
        <v>0</v>
      </c>
      <c r="AD13" s="10">
        <f>SUM(AC15:AC65535)</f>
        <v>0</v>
      </c>
    </row>
    <row r="14" spans="4:30" ht="24.95" customHeight="1">
      <c r="D14" s="34"/>
      <c r="E14" s="35"/>
      <c r="F14" s="228" t="s">
        <v>495</v>
      </c>
      <c r="G14" s="35"/>
      <c r="H14" s="35"/>
      <c r="I14" s="35"/>
      <c r="J14" s="35"/>
      <c r="K14" s="35"/>
      <c r="L14" s="35"/>
      <c r="M14" s="35"/>
      <c r="N14" s="35"/>
      <c r="O14" s="35"/>
      <c r="P14" s="35"/>
      <c r="Q14" s="35"/>
      <c r="R14" s="35"/>
      <c r="S14" s="35"/>
      <c r="T14" s="35"/>
      <c r="U14" s="35"/>
      <c r="V14" s="35"/>
      <c r="W14" s="35"/>
      <c r="X14" s="36"/>
    </row>
    <row r="15" spans="4:30" hidden="1">
      <c r="D15" s="34"/>
      <c r="H15" s="35"/>
      <c r="J15" s="172"/>
      <c r="K15" s="172"/>
      <c r="N15" s="172"/>
      <c r="O15" s="172"/>
      <c r="V15" s="172"/>
      <c r="W15" s="36"/>
    </row>
    <row r="16" spans="4:30" ht="20.100000000000001" customHeight="1">
      <c r="D16" s="146"/>
      <c r="E16" s="57" t="s">
        <v>450</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Pattern'!$L$57*100,2),""),"")</f>
        <v/>
      </c>
      <c r="M16" s="29" t="str">
        <f>+IFERROR(IF(COUNT(M13:M15),ROUND(SUM(M13:M15),0),""),"")</f>
        <v/>
      </c>
      <c r="N16" s="29" t="str">
        <f>+IFERROR(IF(COUNT(N13:N15),ROUND(SUM(N13:N15),0),""),"")</f>
        <v/>
      </c>
      <c r="O16" s="29" t="str">
        <f>+IFERROR(IF(COUNT(O13:O15),ROUND(SUM(O13:O15),0),""),"")</f>
        <v/>
      </c>
      <c r="P16" s="14" t="str">
        <f>+IFERROR(IF(COUNT(O16),ROUND(O16/('Shareholding Pattern'!$P$58)*100,2),""),"")</f>
        <v/>
      </c>
      <c r="Q16" s="44" t="str">
        <f>+IFERROR(IF(COUNT(Q13:Q15),ROUND(SUM(Q13:Q15),0),""),"")</f>
        <v/>
      </c>
      <c r="R16" s="44" t="str">
        <f>+IFERROR(IF(COUNT(R13:R15),ROUND(SUM(R13:R15),0),""),"")</f>
        <v/>
      </c>
      <c r="S16" s="44" t="str">
        <f>+IFERROR(IF(COUNT(S13:S15),ROUND(SUM(S13:S15),0),""),"")</f>
        <v/>
      </c>
      <c r="T16" s="14" t="str">
        <f>+IFERROR(IF(COUNT(K16,S16),ROUND(SUM(S16,K16)/SUM('Shareholding Pattern'!$L$57,'Shareholding Pattern'!$T$57)*100,2),""),"")</f>
        <v/>
      </c>
      <c r="U16" s="44" t="str">
        <f>+IFERROR(IF(COUNT(U13:U15),ROUND(SUM(U13:U15),0),""),"")</f>
        <v/>
      </c>
      <c r="V16" s="80" t="str">
        <f>+IFERROR(IF(COUNT(U16,K16),ROUND(SUM(U16)/SUM(K16)*100,2),""),0)</f>
        <v/>
      </c>
      <c r="W16" s="44" t="str">
        <f>+IFERROR(IF(COUNT(W13:W15),ROUND(SUM(W13:W15),0),""),"")</f>
        <v/>
      </c>
    </row>
  </sheetData>
  <sheetProtection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2100-000000000000}">
      <formula1>K13</formula1>
    </dataValidation>
    <dataValidation type="whole" operator="lessThanOrEqual" allowBlank="1" showInputMessage="1" showErrorMessage="1" sqref="U13" xr:uid="{00000000-0002-0000-2100-000001000000}">
      <formula1>H13</formula1>
    </dataValidation>
    <dataValidation type="textLength" operator="equal" allowBlank="1" showInputMessage="1" showErrorMessage="1" prompt="[A-Z][A-Z][A-Z][A-Z][A-Z][0-9][0-9][0-9][0-9][A-Z]_x000a__x000a_In absence of PAN write : ZZZZZ9999Z" sqref="F13" xr:uid="{00000000-0002-0000-2100-000002000000}">
      <formula1>10</formula1>
    </dataValidation>
    <dataValidation type="whole" operator="greaterThanOrEqual" allowBlank="1" showInputMessage="1" showErrorMessage="1" sqref="Q13:R13 H13:J13 M13:N13" xr:uid="{00000000-0002-0000-2100-000003000000}">
      <formula1>0</formula1>
    </dataValidation>
    <dataValidation type="whole" operator="greaterThan" allowBlank="1" showInputMessage="1" showErrorMessage="1" sqref="G13" xr:uid="{00000000-0002-0000-2100-000004000000}">
      <formula1>0</formula1>
    </dataValidation>
  </dataValidations>
  <hyperlinks>
    <hyperlink ref="F16" location="'Shareholding Pattern'!F55" display="Total" xr:uid="{00000000-0004-0000-2100-000000000000}"/>
    <hyperlink ref="E16" location="'Shareholding Pattern'!F55" display="Total" xr:uid="{00000000-0004-0000-2100-000001000000}"/>
  </hyperlink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08" t="s">
        <v>433</v>
      </c>
      <c r="F9" s="409"/>
      <c r="G9" s="409"/>
      <c r="H9" s="409"/>
      <c r="I9" s="410"/>
      <c r="J9" s="17"/>
    </row>
    <row r="10" spans="5:10">
      <c r="E10" s="415" t="s">
        <v>137</v>
      </c>
      <c r="F10" s="415" t="s">
        <v>144</v>
      </c>
      <c r="G10" s="415" t="s">
        <v>145</v>
      </c>
      <c r="H10" s="415" t="s">
        <v>383</v>
      </c>
      <c r="I10" s="415" t="s">
        <v>384</v>
      </c>
      <c r="J10" s="17"/>
    </row>
    <row r="11" spans="5:10">
      <c r="E11" s="482"/>
      <c r="F11" s="416"/>
      <c r="G11" s="416"/>
      <c r="H11" s="416"/>
      <c r="I11" s="416"/>
      <c r="J11" s="17"/>
    </row>
    <row r="12" spans="5:10">
      <c r="E12" s="483"/>
      <c r="F12" s="417"/>
      <c r="G12" s="417"/>
      <c r="H12" s="417"/>
      <c r="I12" s="417"/>
      <c r="J12" s="17"/>
    </row>
    <row r="13" spans="5:10" ht="28.5" hidden="1" customHeight="1">
      <c r="E13" s="53"/>
      <c r="F13" s="13"/>
      <c r="G13" s="62"/>
      <c r="H13" s="125"/>
      <c r="I13" s="70"/>
      <c r="J13" s="17"/>
    </row>
    <row r="14" spans="5:10" ht="25.5" customHeight="1">
      <c r="E14" s="34"/>
      <c r="F14" s="35"/>
      <c r="G14" s="35"/>
      <c r="H14" s="35"/>
      <c r="I14" s="225" t="s">
        <v>448</v>
      </c>
      <c r="J14" s="17"/>
    </row>
  </sheetData>
  <sheetProtection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2200-000000000000}">
      <formula1>0</formula1>
    </dataValidation>
    <dataValidation type="whole" operator="greaterThanOrEqual" allowBlank="1" showInputMessage="1" showErrorMessage="1" sqref="F13" xr:uid="{00000000-0002-0000-2200-000001000000}">
      <formula1>0</formula1>
    </dataValidation>
  </dataValidations>
  <hyperlinks>
    <hyperlink ref="I14" location="'Shareholding Pattern'!F27" display="Back" xr:uid="{00000000-0004-0000-2200-000000000000}"/>
  </hyperlinks>
  <pageMargins left="0.7" right="0.7" top="0.75" bottom="0.75" header="0.3" footer="0.3"/>
  <pageSetup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B1:E29"/>
  <sheetViews>
    <sheetView workbookViewId="0">
      <selection activeCell="B2" sqref="B1:B1048576"/>
    </sheetView>
  </sheetViews>
  <sheetFormatPr defaultRowHeight="15"/>
  <sheetData>
    <row r="1" spans="2:5">
      <c r="E1">
        <v>11</v>
      </c>
    </row>
    <row r="3" spans="2:5">
      <c r="B3" s="320"/>
    </row>
    <row r="4" spans="2:5">
      <c r="B4" s="320"/>
    </row>
    <row r="5" spans="2:5">
      <c r="B5" s="320" t="s">
        <v>646</v>
      </c>
    </row>
    <row r="6" spans="2:5">
      <c r="B6" s="320" t="s">
        <v>646</v>
      </c>
    </row>
    <row r="7" spans="2:5">
      <c r="B7" s="320" t="s">
        <v>646</v>
      </c>
    </row>
    <row r="8" spans="2:5">
      <c r="B8" s="320" t="s">
        <v>647</v>
      </c>
    </row>
    <row r="9" spans="2:5">
      <c r="B9" s="320" t="s">
        <v>648</v>
      </c>
    </row>
    <row r="10" spans="2:5">
      <c r="B10" s="320" t="s">
        <v>649</v>
      </c>
    </row>
    <row r="11" spans="2:5">
      <c r="B11" s="320" t="s">
        <v>649</v>
      </c>
    </row>
    <row r="12" spans="2:5">
      <c r="B12" s="320"/>
    </row>
    <row r="13" spans="2:5">
      <c r="B13" s="320"/>
    </row>
    <row r="14" spans="2:5">
      <c r="B14" s="320"/>
    </row>
    <row r="15" spans="2:5">
      <c r="B15" s="320"/>
    </row>
    <row r="16" spans="2:5">
      <c r="B16" s="320"/>
    </row>
    <row r="17" spans="2:2">
      <c r="B17" s="320"/>
    </row>
    <row r="18" spans="2:2">
      <c r="B18" s="320"/>
    </row>
    <row r="19" spans="2:2">
      <c r="B19" s="320"/>
    </row>
    <row r="20" spans="2:2">
      <c r="B20" s="320"/>
    </row>
    <row r="21" spans="2:2">
      <c r="B21" s="320"/>
    </row>
    <row r="22" spans="2:2">
      <c r="B22" s="320"/>
    </row>
    <row r="23" spans="2:2">
      <c r="B23" s="320"/>
    </row>
    <row r="24" spans="2:2">
      <c r="B24" s="320"/>
    </row>
    <row r="25" spans="2:2">
      <c r="B25" s="320"/>
    </row>
    <row r="26" spans="2:2">
      <c r="B26" s="320"/>
    </row>
    <row r="27" spans="2:2">
      <c r="B27" s="320"/>
    </row>
    <row r="28" spans="2:2">
      <c r="B28" s="320"/>
    </row>
    <row r="29" spans="2:2">
      <c r="B29" s="320"/>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2">
    <tabColor theme="9"/>
  </sheetPr>
  <dimension ref="A1:I14"/>
  <sheetViews>
    <sheetView showGridLines="0" topLeftCell="C6" workbookViewId="0">
      <selection activeCell="H10" sqref="H10:H12"/>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486" t="s">
        <v>428</v>
      </c>
      <c r="E9" s="487"/>
      <c r="F9" s="487"/>
      <c r="G9" s="487"/>
      <c r="H9" s="488"/>
    </row>
    <row r="10" spans="4:9">
      <c r="D10" s="415" t="s">
        <v>137</v>
      </c>
      <c r="E10" s="415" t="s">
        <v>604</v>
      </c>
      <c r="F10" s="415" t="s">
        <v>146</v>
      </c>
      <c r="G10" s="415" t="s">
        <v>147</v>
      </c>
      <c r="H10" s="415" t="s">
        <v>148</v>
      </c>
    </row>
    <row r="11" spans="4:9">
      <c r="D11" s="484"/>
      <c r="E11" s="484"/>
      <c r="F11" s="416"/>
      <c r="G11" s="416"/>
      <c r="H11" s="416"/>
    </row>
    <row r="12" spans="4:9">
      <c r="D12" s="485"/>
      <c r="E12" s="485"/>
      <c r="F12" s="417"/>
      <c r="G12" s="417"/>
      <c r="H12" s="417"/>
    </row>
    <row r="13" spans="4:9" hidden="1">
      <c r="D13" s="289"/>
      <c r="E13" s="62"/>
      <c r="F13" s="62"/>
      <c r="G13" s="81"/>
      <c r="H13" s="82"/>
    </row>
    <row r="14" spans="4:9" ht="24.75" customHeight="1">
      <c r="D14" s="2"/>
      <c r="E14" s="3"/>
      <c r="F14" s="35"/>
      <c r="G14" s="35"/>
      <c r="H14" s="225" t="s">
        <v>449</v>
      </c>
    </row>
  </sheetData>
  <sheetProtection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2400-000000000000}">
      <formula1>0</formula1>
    </dataValidation>
    <dataValidation type="decimal" operator="greaterThanOrEqual" allowBlank="1" showInputMessage="1" showErrorMessage="1" sqref="H13" xr:uid="{00000000-0002-0000-2400-000001000000}">
      <formula1>0</formula1>
    </dataValidation>
  </dataValidations>
  <hyperlinks>
    <hyperlink ref="H14" location="'Shareholding Pattern'!F51" display="Back" xr:uid="{00000000-0004-0000-2400-000000000000}"/>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08" t="s">
        <v>429</v>
      </c>
      <c r="F9" s="409"/>
      <c r="G9" s="409"/>
      <c r="H9" s="409"/>
      <c r="I9" s="83"/>
    </row>
    <row r="10" spans="5:9">
      <c r="E10" s="415" t="s">
        <v>137</v>
      </c>
      <c r="F10" s="415" t="s">
        <v>144</v>
      </c>
      <c r="G10" s="415" t="s">
        <v>145</v>
      </c>
      <c r="H10" s="415" t="s">
        <v>149</v>
      </c>
      <c r="I10" s="489" t="s">
        <v>385</v>
      </c>
    </row>
    <row r="11" spans="5:9">
      <c r="E11" s="484"/>
      <c r="F11" s="416"/>
      <c r="G11" s="416"/>
      <c r="H11" s="416"/>
      <c r="I11" s="490"/>
    </row>
    <row r="12" spans="5:9">
      <c r="E12" s="485"/>
      <c r="F12" s="417"/>
      <c r="G12" s="417"/>
      <c r="H12" s="417"/>
      <c r="I12" s="491"/>
    </row>
    <row r="13" spans="5:9" hidden="1">
      <c r="E13" s="53"/>
      <c r="F13" s="13"/>
      <c r="G13" s="81"/>
      <c r="H13" s="81"/>
      <c r="I13" s="84"/>
    </row>
    <row r="14" spans="5:9" ht="24.75" customHeight="1">
      <c r="E14" s="2"/>
      <c r="F14" s="35"/>
      <c r="G14" s="35"/>
      <c r="H14" s="35"/>
      <c r="I14" s="225" t="s">
        <v>450</v>
      </c>
    </row>
  </sheetData>
  <sheetProtection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2500-000000000000}">
      <formula1>0</formula1>
    </dataValidation>
  </dataValidations>
  <hyperlinks>
    <hyperlink ref="I14" location="'Shareholding Pattern'!F52" display="Back" xr:uid="{00000000-0004-0000-25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2:XFC19"/>
  <sheetViews>
    <sheetView showGridLines="0" topLeftCell="A6" zoomScale="90" zoomScaleNormal="90" workbookViewId="0">
      <selection activeCell="G13" sqref="G13"/>
    </sheetView>
  </sheetViews>
  <sheetFormatPr defaultColWidth="0" defaultRowHeight="15" zeroHeight="1"/>
  <cols>
    <col min="1" max="1" width="2.5703125" customWidth="1"/>
    <col min="2" max="4" width="9.140625" hidden="1"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6" width="4.7109375" customWidth="1"/>
    <col min="27" max="16383" width="9.140625" hidden="1"/>
    <col min="16384" max="16384" width="2.28515625" hidden="1"/>
  </cols>
  <sheetData>
    <row r="2" spans="5:25" hidden="1">
      <c r="G2" t="s">
        <v>144</v>
      </c>
      <c r="H2" t="s">
        <v>165</v>
      </c>
      <c r="I2" t="s">
        <v>166</v>
      </c>
      <c r="J2" t="s">
        <v>167</v>
      </c>
      <c r="K2" t="s">
        <v>168</v>
      </c>
      <c r="L2" t="s">
        <v>169</v>
      </c>
      <c r="M2" t="s">
        <v>170</v>
      </c>
      <c r="N2" s="54" t="s">
        <v>171</v>
      </c>
      <c r="O2" s="54" t="s">
        <v>172</v>
      </c>
      <c r="P2" t="s">
        <v>173</v>
      </c>
      <c r="Q2" t="s">
        <v>174</v>
      </c>
      <c r="R2" t="s">
        <v>175</v>
      </c>
      <c r="S2" t="s">
        <v>177</v>
      </c>
      <c r="T2" t="s">
        <v>177</v>
      </c>
      <c r="U2" t="s">
        <v>178</v>
      </c>
      <c r="V2" t="s">
        <v>179</v>
      </c>
      <c r="W2" t="s">
        <v>180</v>
      </c>
      <c r="X2" t="s">
        <v>181</v>
      </c>
      <c r="Y2" t="s">
        <v>182</v>
      </c>
    </row>
    <row r="6" spans="5:25"/>
    <row r="7" spans="5:25"/>
    <row r="8" spans="5:25" ht="30" customHeight="1">
      <c r="E8" s="408" t="s">
        <v>164</v>
      </c>
      <c r="F8" s="409"/>
      <c r="G8" s="409"/>
      <c r="H8" s="409"/>
      <c r="I8" s="409"/>
      <c r="J8" s="409"/>
      <c r="K8" s="409"/>
      <c r="L8" s="409"/>
      <c r="M8" s="409"/>
      <c r="N8" s="409"/>
      <c r="O8" s="409"/>
      <c r="P8" s="409"/>
      <c r="Q8" s="409"/>
      <c r="R8" s="409"/>
      <c r="S8" s="409"/>
      <c r="T8" s="409"/>
      <c r="U8" s="409"/>
      <c r="V8" s="409"/>
      <c r="W8" s="409"/>
      <c r="X8" s="409"/>
      <c r="Y8" s="410"/>
    </row>
    <row r="9" spans="5:25" ht="22.5" customHeight="1">
      <c r="E9" s="418" t="s">
        <v>432</v>
      </c>
      <c r="F9" s="419"/>
      <c r="G9" s="419"/>
      <c r="H9" s="419"/>
      <c r="I9" s="419"/>
      <c r="J9" s="419"/>
      <c r="K9" s="419"/>
      <c r="L9" s="419"/>
      <c r="M9" s="419"/>
      <c r="N9" s="419"/>
      <c r="O9" s="419"/>
      <c r="P9" s="419"/>
      <c r="Q9" s="419"/>
      <c r="R9" s="419"/>
      <c r="S9" s="419"/>
      <c r="T9" s="419"/>
      <c r="U9" s="419"/>
      <c r="V9" s="419"/>
      <c r="W9" s="419"/>
      <c r="X9" s="419"/>
      <c r="Y9" s="420"/>
    </row>
    <row r="10" spans="5:25" ht="27" customHeight="1">
      <c r="E10" s="414" t="s">
        <v>150</v>
      </c>
      <c r="F10" s="414" t="s">
        <v>151</v>
      </c>
      <c r="G10" s="414" t="s">
        <v>2</v>
      </c>
      <c r="H10" s="414" t="s">
        <v>3</v>
      </c>
      <c r="I10" s="414" t="s">
        <v>4</v>
      </c>
      <c r="J10" s="414" t="s">
        <v>5</v>
      </c>
      <c r="K10" s="414" t="s">
        <v>6</v>
      </c>
      <c r="L10" s="414" t="s">
        <v>7</v>
      </c>
      <c r="M10" s="411" t="s">
        <v>152</v>
      </c>
      <c r="N10" s="412"/>
      <c r="O10" s="412"/>
      <c r="P10" s="413"/>
      <c r="Q10" s="414" t="s">
        <v>9</v>
      </c>
      <c r="R10" s="415" t="s">
        <v>505</v>
      </c>
      <c r="S10" s="414" t="s">
        <v>134</v>
      </c>
      <c r="T10" s="414" t="s">
        <v>11</v>
      </c>
      <c r="U10" s="421" t="s">
        <v>12</v>
      </c>
      <c r="V10" s="422"/>
      <c r="W10" s="421" t="s">
        <v>13</v>
      </c>
      <c r="X10" s="422"/>
      <c r="Y10" s="414" t="s">
        <v>14</v>
      </c>
    </row>
    <row r="11" spans="5:25" ht="24" customHeight="1">
      <c r="E11" s="414"/>
      <c r="F11" s="414"/>
      <c r="G11" s="414"/>
      <c r="H11" s="414"/>
      <c r="I11" s="414"/>
      <c r="J11" s="414"/>
      <c r="K11" s="414"/>
      <c r="L11" s="414"/>
      <c r="M11" s="411" t="s">
        <v>386</v>
      </c>
      <c r="N11" s="412"/>
      <c r="O11" s="413"/>
      <c r="P11" s="414" t="s">
        <v>153</v>
      </c>
      <c r="Q11" s="414"/>
      <c r="R11" s="416"/>
      <c r="S11" s="414"/>
      <c r="T11" s="414"/>
      <c r="U11" s="421"/>
      <c r="V11" s="422"/>
      <c r="W11" s="421"/>
      <c r="X11" s="422"/>
      <c r="Y11" s="414"/>
    </row>
    <row r="12" spans="5:25" ht="79.5" customHeight="1">
      <c r="E12" s="414"/>
      <c r="F12" s="414"/>
      <c r="G12" s="414"/>
      <c r="H12" s="414"/>
      <c r="I12" s="414"/>
      <c r="J12" s="414"/>
      <c r="K12" s="414"/>
      <c r="L12" s="414"/>
      <c r="M12" s="27" t="s">
        <v>17</v>
      </c>
      <c r="N12" s="55" t="s">
        <v>18</v>
      </c>
      <c r="O12" s="55" t="s">
        <v>19</v>
      </c>
      <c r="P12" s="414"/>
      <c r="Q12" s="414"/>
      <c r="R12" s="417"/>
      <c r="S12" s="414"/>
      <c r="T12" s="414"/>
      <c r="U12" s="27" t="s">
        <v>20</v>
      </c>
      <c r="V12" s="27" t="s">
        <v>21</v>
      </c>
      <c r="W12" s="27" t="s">
        <v>20</v>
      </c>
      <c r="X12" s="27" t="s">
        <v>21</v>
      </c>
      <c r="Y12" s="414"/>
    </row>
    <row r="13" spans="5:25" ht="20.100000000000001" customHeight="1">
      <c r="E13" s="53" t="s">
        <v>154</v>
      </c>
      <c r="F13" s="46" t="s">
        <v>155</v>
      </c>
      <c r="G13" s="65">
        <f>+IFERROR(IF(COUNT('Shareholding Pattern'!H26),('Shareholding Pattern'!H26),""),"")</f>
        <v>1</v>
      </c>
      <c r="H13" s="65">
        <f>+IFERROR(IF(COUNT('Shareholding Pattern'!I26),('Shareholding Pattern'!I26),""),"")</f>
        <v>5522972</v>
      </c>
      <c r="I13" s="65" t="str">
        <f>+IFERROR(IF(COUNT('Shareholding Pattern'!J26),('Shareholding Pattern'!J26),""),"")</f>
        <v/>
      </c>
      <c r="J13" s="65" t="str">
        <f>+IFERROR(IF(COUNT('Shareholding Pattern'!K26),('Shareholding Pattern'!K26),""),"")</f>
        <v/>
      </c>
      <c r="K13" s="65">
        <f>+IFERROR(IF(COUNT('Shareholding Pattern'!L26),('Shareholding Pattern'!L26),""),"")</f>
        <v>5522972</v>
      </c>
      <c r="L13" s="163">
        <f>+IFERROR(IF(COUNT('Shareholding Pattern'!M26),('Shareholding Pattern'!M26),""),"")</f>
        <v>35.729999999999997</v>
      </c>
      <c r="M13" s="66">
        <f>+IFERROR(IF(COUNT('Shareholding Pattern'!N26),('Shareholding Pattern'!N26),""),"")</f>
        <v>5522972</v>
      </c>
      <c r="N13" s="119" t="str">
        <f>+IFERROR(IF(COUNT('Shareholding Pattern'!O26),('Shareholding Pattern'!O26),""),"")</f>
        <v/>
      </c>
      <c r="O13" s="119">
        <f>+IFERROR(IF(COUNT('Shareholding Pattern'!P26),('Shareholding Pattern'!P26),""),"")</f>
        <v>5522972</v>
      </c>
      <c r="P13" s="163">
        <f>+IFERROR(IF(COUNT('Shareholding Pattern'!Q26),('Shareholding Pattern'!Q26),""),"")</f>
        <v>35.729999999999997</v>
      </c>
      <c r="Q13" s="65" t="str">
        <f>+IFERROR(IF(COUNT('Shareholding Pattern'!R26),('Shareholding Pattern'!R26),""),"")</f>
        <v/>
      </c>
      <c r="R13" s="65" t="str">
        <f>+IFERROR(IF(COUNT('Shareholding Pattern'!S26),('Shareholding Pattern'!S26),""),"")</f>
        <v/>
      </c>
      <c r="S13" s="65" t="str">
        <f>+IFERROR(IF(COUNT('Shareholding Pattern'!T26),('Shareholding Pattern'!T26),""),"")</f>
        <v/>
      </c>
      <c r="T13" s="163">
        <f>+IFERROR(IF(COUNT('Shareholding Pattern'!U26),('Shareholding Pattern'!U26),""),"")</f>
        <v>35.729999999999997</v>
      </c>
      <c r="U13" s="65" t="str">
        <f>+IFERROR(IF(COUNT('Shareholding Pattern'!V26),('Shareholding Pattern'!V26),""),"")</f>
        <v/>
      </c>
      <c r="V13" s="163" t="str">
        <f>+IFERROR(IF(COUNT('Shareholding Pattern'!W26),('Shareholding Pattern'!W26),""),"")</f>
        <v/>
      </c>
      <c r="W13" s="65" t="str">
        <f>+IFERROR(IF(COUNT('Shareholding Pattern'!X26),('Shareholding Pattern'!X26),""),"")</f>
        <v/>
      </c>
      <c r="X13" s="163" t="str">
        <f>+IFERROR(IF(COUNT('Shareholding Pattern'!Y26),('Shareholding Pattern'!Y26),""),"")</f>
        <v/>
      </c>
      <c r="Y13" s="65">
        <f>+IFERROR(IF(COUNT('Shareholding Pattern'!Z26),('Shareholding Pattern'!Z26),""),"")</f>
        <v>5522972</v>
      </c>
    </row>
    <row r="14" spans="5:25" ht="20.100000000000001" customHeight="1">
      <c r="E14" s="53" t="s">
        <v>156</v>
      </c>
      <c r="F14" s="45" t="s">
        <v>157</v>
      </c>
      <c r="G14" s="65">
        <f>+IFERROR(IF(COUNT('Shareholding Pattern'!H50),('Shareholding Pattern'!H50),""),"")</f>
        <v>11441</v>
      </c>
      <c r="H14" s="65">
        <f>+IFERROR(IF(COUNT('Shareholding Pattern'!I50),('Shareholding Pattern'!I50),""),"")</f>
        <v>9934134</v>
      </c>
      <c r="I14" s="65" t="str">
        <f>+IFERROR(IF(COUNT('Shareholding Pattern'!J50),('Shareholding Pattern'!J50),""),"")</f>
        <v/>
      </c>
      <c r="J14" s="65" t="str">
        <f>+IFERROR(IF(COUNT('Shareholding Pattern'!K50),('Shareholding Pattern'!K50),""),"")</f>
        <v/>
      </c>
      <c r="K14" s="65">
        <f>+IFERROR(IF(COUNT('Shareholding Pattern'!L50),('Shareholding Pattern'!L50),""),"")</f>
        <v>9934134</v>
      </c>
      <c r="L14" s="163">
        <f>+IFERROR(IF(COUNT('Shareholding Pattern'!M50),('Shareholding Pattern'!M50),""),"")</f>
        <v>64.27</v>
      </c>
      <c r="M14" s="248">
        <f>+IFERROR(IF(COUNT('Shareholding Pattern'!N50),('Shareholding Pattern'!N50),""),"")</f>
        <v>9934134</v>
      </c>
      <c r="N14" s="119" t="str">
        <f>+IFERROR(IF(COUNT('Shareholding Pattern'!O50),('Shareholding Pattern'!O50),""),"")</f>
        <v/>
      </c>
      <c r="O14" s="119">
        <f>+IFERROR(IF(COUNT('Shareholding Pattern'!P50),('Shareholding Pattern'!P50),""),"")</f>
        <v>9934134</v>
      </c>
      <c r="P14" s="163">
        <f>+IFERROR(IF(COUNT('Shareholding Pattern'!Q50),('Shareholding Pattern'!Q50),""),"")</f>
        <v>64.27</v>
      </c>
      <c r="Q14" s="65" t="str">
        <f>+IFERROR(IF(COUNT('Shareholding Pattern'!R50),('Shareholding Pattern'!R50),""),"")</f>
        <v/>
      </c>
      <c r="R14" s="65" t="str">
        <f>+IFERROR(IF(COUNT('Shareholding Pattern'!S50),('Shareholding Pattern'!S50),""),"")</f>
        <v/>
      </c>
      <c r="S14" s="65" t="str">
        <f>+IFERROR(IF(COUNT('Shareholding Pattern'!T50),('Shareholding Pattern'!T50),""),"")</f>
        <v/>
      </c>
      <c r="T14" s="163">
        <f>+IFERROR(IF(COUNT('Shareholding Pattern'!U50),('Shareholding Pattern'!U50),""),"")</f>
        <v>64.27</v>
      </c>
      <c r="U14" s="65" t="str">
        <f>+IFERROR(IF(COUNT('Shareholding Pattern'!V50),('Shareholding Pattern'!V50),""),"")</f>
        <v/>
      </c>
      <c r="V14" s="163" t="str">
        <f>+IFERROR(IF(COUNT('Shareholding Pattern'!W50),('Shareholding Pattern'!W50),""),"")</f>
        <v/>
      </c>
      <c r="W14" s="266"/>
      <c r="X14" s="267"/>
      <c r="Y14" s="65">
        <f>+IFERROR(IF(COUNT('Shareholding Pattern'!Z50),('Shareholding Pattern'!Z50),""),"")</f>
        <v>9833208</v>
      </c>
    </row>
    <row r="15" spans="5:25" ht="20.100000000000001" customHeight="1">
      <c r="E15" s="53" t="s">
        <v>158</v>
      </c>
      <c r="F15" s="46" t="s">
        <v>159</v>
      </c>
      <c r="G15" s="65" t="str">
        <f>+IFERROR(IF(COUNT('Shareholding Pattern'!H56),('Shareholding Pattern'!H56),""),"")</f>
        <v/>
      </c>
      <c r="H15" s="65" t="str">
        <f>+IFERROR(IF(COUNT('Shareholding Pattern'!I56),('Shareholding Pattern'!I56),""),"")</f>
        <v/>
      </c>
      <c r="I15" s="65" t="str">
        <f>+IFERROR(IF(COUNT('Shareholding Pattern'!J56),('Shareholding Pattern'!J56),""),"")</f>
        <v/>
      </c>
      <c r="J15" s="65" t="str">
        <f>+IFERROR(IF(COUNT('Shareholding Pattern'!K56),('Shareholding Pattern'!K56),""),"")</f>
        <v/>
      </c>
      <c r="K15" s="65" t="str">
        <f>+IFERROR(IF(COUNT('Shareholding Pattern'!L56),('Shareholding Pattern'!L56),""),"")</f>
        <v/>
      </c>
      <c r="L15" s="264"/>
      <c r="M15" s="65" t="str">
        <f>+IFERROR(IF(COUNT('Shareholding Pattern'!N56),('Shareholding Pattern'!N56),""),"")</f>
        <v/>
      </c>
      <c r="N15" s="119" t="str">
        <f>+IFERROR(IF(COUNT('Shareholding Pattern'!O56),('Shareholding Pattern'!O56),""),"")</f>
        <v/>
      </c>
      <c r="O15" s="119" t="str">
        <f>+IFERROR(IF(COUNT('Shareholding Pattern'!P56),('Shareholding Pattern'!P56),""),"")</f>
        <v/>
      </c>
      <c r="P15" s="163" t="str">
        <f>+IFERROR(IF(COUNT('Shareholding Pattern'!Q56),('Shareholding Pattern'!Q56),""),"")</f>
        <v/>
      </c>
      <c r="Q15" s="65" t="str">
        <f>+IFERROR(IF(COUNT('Shareholding Pattern'!R56),('Shareholding Pattern'!R56),""),"")</f>
        <v/>
      </c>
      <c r="R15" s="65" t="str">
        <f>+IFERROR(IF(COUNT('Shareholding Pattern'!S56),('Shareholding Pattern'!S56),""),"")</f>
        <v/>
      </c>
      <c r="S15" s="65" t="str">
        <f>+IFERROR(IF(COUNT('Shareholding Pattern'!T56),('Shareholding Pattern'!T56),""),"")</f>
        <v/>
      </c>
      <c r="T15" s="264"/>
      <c r="U15" s="65" t="str">
        <f>+IFERROR(IF(COUNT('Shareholding Pattern'!V56),('Shareholding Pattern'!V56),""),"")</f>
        <v/>
      </c>
      <c r="V15" s="163" t="str">
        <f>+IFERROR(IF(COUNT('Shareholding Pattern'!W56),('Shareholding Pattern'!W56),""),"")</f>
        <v/>
      </c>
      <c r="W15" s="268"/>
      <c r="X15" s="269"/>
      <c r="Y15" s="65" t="str">
        <f>+IFERROR(IF(COUNT('Shareholding Pattern'!Z56),('Shareholding Pattern'!Z56),""),"")</f>
        <v/>
      </c>
    </row>
    <row r="16" spans="5:25" ht="20.100000000000001" customHeight="1">
      <c r="E16" s="53" t="s">
        <v>160</v>
      </c>
      <c r="F16" s="61" t="s">
        <v>161</v>
      </c>
      <c r="G16" s="65" t="str">
        <f>+IFERROR(IF(COUNT('Shareholding Pattern'!H54),('Shareholding Pattern'!H54),""),"")</f>
        <v/>
      </c>
      <c r="H16" s="65" t="str">
        <f>+IFERROR(IF(COUNT('Shareholding Pattern'!I54),('Shareholding Pattern'!I54),""),"")</f>
        <v/>
      </c>
      <c r="I16" s="65" t="str">
        <f>+IFERROR(IF(COUNT('Shareholding Pattern'!J54),('Shareholding Pattern'!J54),""),"")</f>
        <v/>
      </c>
      <c r="J16" s="65" t="str">
        <f>+IFERROR(IF(COUNT('Shareholding Pattern'!K54),('Shareholding Pattern'!K54),""),"")</f>
        <v/>
      </c>
      <c r="K16" s="65" t="str">
        <f>+IFERROR(IF(COUNT('Shareholding Pattern'!L54),('Shareholding Pattern'!L54),""),"")</f>
        <v/>
      </c>
      <c r="L16" s="265"/>
      <c r="M16" s="66" t="str">
        <f>+IFERROR(IF(COUNT('Shareholding Pattern'!N54),('Shareholding Pattern'!N54),""),"")</f>
        <v/>
      </c>
      <c r="N16" s="119" t="str">
        <f>+IFERROR(IF(COUNT('Shareholding Pattern'!O54),('Shareholding Pattern'!O54),""),"")</f>
        <v/>
      </c>
      <c r="O16" s="119" t="str">
        <f>+IFERROR(IF(COUNT('Shareholding Pattern'!P54),('Shareholding Pattern'!P54),""),"")</f>
        <v/>
      </c>
      <c r="P16" s="163" t="str">
        <f>+IFERROR(IF(COUNT('Shareholding Pattern'!Q54),('Shareholding Pattern'!Q54),""),"")</f>
        <v/>
      </c>
      <c r="Q16" s="65" t="str">
        <f>+IFERROR(IF(COUNT('Shareholding Pattern'!R54),('Shareholding Pattern'!R54),""),"")</f>
        <v/>
      </c>
      <c r="R16" s="65" t="str">
        <f>+IFERROR(IF(COUNT('Shareholding Pattern'!S54),('Shareholding Pattern'!S54),""),"")</f>
        <v/>
      </c>
      <c r="S16" s="65" t="str">
        <f>+IFERROR(IF(COUNT('Shareholding Pattern'!T54),('Shareholding Pattern'!T54),""),"")</f>
        <v/>
      </c>
      <c r="T16" s="265"/>
      <c r="U16" s="65" t="str">
        <f>+IFERROR(IF(COUNT('Shareholding Pattern'!V54),('Shareholding Pattern'!V54),""),"")</f>
        <v/>
      </c>
      <c r="V16" s="163" t="str">
        <f>+IFERROR(IF(COUNT('Shareholding Pattern'!W54),('Shareholding Pattern'!W54),""),"")</f>
        <v/>
      </c>
      <c r="W16" s="268"/>
      <c r="X16" s="269"/>
      <c r="Y16" s="65" t="str">
        <f>+IFERROR(IF(COUNT('Shareholding Pattern'!Z54),('Shareholding Pattern'!Z54),""),"")</f>
        <v/>
      </c>
    </row>
    <row r="17" spans="5:25" ht="20.100000000000001" customHeight="1">
      <c r="E17" s="53" t="s">
        <v>162</v>
      </c>
      <c r="F17" s="61" t="s">
        <v>163</v>
      </c>
      <c r="G17" s="65" t="str">
        <f>+IFERROR(IF(COUNT('Shareholding Pattern'!H55),('Shareholding Pattern'!H55),""),"")</f>
        <v/>
      </c>
      <c r="H17" s="65" t="str">
        <f>+IFERROR(IF(COUNT('Shareholding Pattern'!I55),('Shareholding Pattern'!I55),""),"")</f>
        <v/>
      </c>
      <c r="I17" s="65" t="str">
        <f>+IFERROR(IF(COUNT('Shareholding Pattern'!J55),('Shareholding Pattern'!J55),""),"")</f>
        <v/>
      </c>
      <c r="J17" s="65" t="str">
        <f>+IFERROR(IF(COUNT('Shareholding Pattern'!K55),('Shareholding Pattern'!K55),""),"")</f>
        <v/>
      </c>
      <c r="K17" s="65" t="str">
        <f>+IFERROR(IF(COUNT('Shareholding Pattern'!L55),('Shareholding Pattern'!L55),""),"")</f>
        <v/>
      </c>
      <c r="L17" s="163" t="str">
        <f>+IFERROR(IF(COUNT('Shareholding Pattern'!M55),('Shareholding Pattern'!M55),""),"")</f>
        <v/>
      </c>
      <c r="M17" s="66" t="str">
        <f>+IFERROR(IF(COUNT('Shareholding Pattern'!N55),('Shareholding Pattern'!N55),""),"")</f>
        <v/>
      </c>
      <c r="N17" s="119" t="str">
        <f>+IFERROR(IF(COUNT('Shareholding Pattern'!O55),('Shareholding Pattern'!O55),""),"")</f>
        <v/>
      </c>
      <c r="O17" s="119" t="str">
        <f>+IFERROR(IF(COUNT('Shareholding Pattern'!P55),('Shareholding Pattern'!P55),""),"")</f>
        <v/>
      </c>
      <c r="P17" s="163" t="str">
        <f>+IFERROR(IF(COUNT('Shareholding Pattern'!Q55),('Shareholding Pattern'!Q55),""),"")</f>
        <v/>
      </c>
      <c r="Q17" s="65" t="str">
        <f>+IFERROR(IF(COUNT('Shareholding Pattern'!R55),('Shareholding Pattern'!R55),""),"")</f>
        <v/>
      </c>
      <c r="R17" s="65" t="str">
        <f>+IFERROR(IF(COUNT('Shareholding Pattern'!S55),('Shareholding Pattern'!S55),""),"")</f>
        <v/>
      </c>
      <c r="S17" s="65" t="str">
        <f>+IFERROR(IF(COUNT('Shareholding Pattern'!T55),('Shareholding Pattern'!T55),""),"")</f>
        <v/>
      </c>
      <c r="T17" s="163" t="str">
        <f>+IFERROR(IF(COUNT('Shareholding Pattern'!U55),('Shareholding Pattern'!U55),""),"")</f>
        <v/>
      </c>
      <c r="U17" s="65" t="str">
        <f>+IFERROR(IF(COUNT('Shareholding Pattern'!V55),('Shareholding Pattern'!V55),""),"")</f>
        <v/>
      </c>
      <c r="V17" s="163" t="str">
        <f>+IFERROR(IF(COUNT('Shareholding Pattern'!W55),('Shareholding Pattern'!W55),""),"")</f>
        <v/>
      </c>
      <c r="W17" s="270"/>
      <c r="X17" s="271"/>
      <c r="Y17" s="65" t="str">
        <f>+IFERROR(IF(COUNT('Shareholding Pattern'!Z55),('Shareholding Pattern'!Z55),""),"")</f>
        <v/>
      </c>
    </row>
    <row r="18" spans="5:25" ht="18.75">
      <c r="E18" s="47"/>
      <c r="F18" s="56" t="s">
        <v>19</v>
      </c>
      <c r="G18" s="67">
        <f>+IFERROR(IF(COUNT('Shareholding Pattern'!H58),('Shareholding Pattern'!H58),""),"")</f>
        <v>11442</v>
      </c>
      <c r="H18" s="67">
        <f>+IFERROR(IF(COUNT('Shareholding Pattern'!I58),('Shareholding Pattern'!I58),""),"")</f>
        <v>15457106</v>
      </c>
      <c r="I18" s="67" t="str">
        <f>+IFERROR(IF(COUNT('Shareholding Pattern'!J58),('Shareholding Pattern'!J58),""),"")</f>
        <v/>
      </c>
      <c r="J18" s="67" t="str">
        <f>+IFERROR(IF(COUNT('Shareholding Pattern'!K58),('Shareholding Pattern'!K58),""),"")</f>
        <v/>
      </c>
      <c r="K18" s="67">
        <f>+IFERROR(IF(COUNT('Shareholding Pattern'!L58),('Shareholding Pattern'!L58),""),"")</f>
        <v>15457106</v>
      </c>
      <c r="L18" s="255">
        <f>+IFERROR(IF(COUNT('Shareholding Pattern'!M58),('Shareholding Pattern'!M58),""),"")</f>
        <v>100</v>
      </c>
      <c r="M18" s="247">
        <f>+IFERROR(IF(COUNT('Shareholding Pattern'!N58),('Shareholding Pattern'!N58),""),"")</f>
        <v>15457106</v>
      </c>
      <c r="N18" s="318" t="str">
        <f>+IFERROR(IF(COUNT('Shareholding Pattern'!O58),('Shareholding Pattern'!O58),""),"")</f>
        <v/>
      </c>
      <c r="O18" s="318">
        <f>+IFERROR(IF(COUNT('Shareholding Pattern'!P58),('Shareholding Pattern'!P58),""),"")</f>
        <v>15457106</v>
      </c>
      <c r="P18" s="247">
        <f>+IFERROR(IF(COUNT('Shareholding Pattern'!Q58),('Shareholding Pattern'!Q58),""),"")</f>
        <v>100</v>
      </c>
      <c r="Q18" s="67" t="str">
        <f>+IFERROR(IF(COUNT('Shareholding Pattern'!R58),('Shareholding Pattern'!R58),""),"")</f>
        <v/>
      </c>
      <c r="R18" s="67" t="str">
        <f>+IFERROR(IF(COUNT('Shareholding Pattern'!S58),('Shareholding Pattern'!S58),""),"")</f>
        <v/>
      </c>
      <c r="S18" s="67" t="str">
        <f>+IFERROR(IF(COUNT('Shareholding Pattern'!T58),('Shareholding Pattern'!T58),""),"")</f>
        <v/>
      </c>
      <c r="T18" s="255">
        <f>+IFERROR(IF(COUNT('Shareholding Pattern'!U58),('Shareholding Pattern'!U58),""),"")</f>
        <v>100</v>
      </c>
      <c r="U18" s="67" t="str">
        <f>+IFERROR(IF(COUNT('Shareholding Pattern'!V58),('Shareholding Pattern'!V58),""),"")</f>
        <v/>
      </c>
      <c r="V18" s="247" t="str">
        <f>+IFERROR(IF(COUNT('Shareholding Pattern'!W58),('Shareholding Pattern'!W58),""),"")</f>
        <v/>
      </c>
      <c r="W18" s="67" t="str">
        <f>+IFERROR(IF(COUNT('Shareholding Pattern'!X58),('Shareholding Pattern'!X58),""),"")</f>
        <v/>
      </c>
      <c r="X18" s="247" t="str">
        <f>+IFERROR(IF(COUNT('Shareholding Pattern'!Y58),('Shareholding Pattern'!Y58),""),"")</f>
        <v/>
      </c>
      <c r="Y18" s="67">
        <f>+IFERROR(IF(COUNT('Shareholding Pattern'!Z58),('Shareholding Pattern'!Z58),""),"")</f>
        <v>15356180</v>
      </c>
    </row>
    <row r="19" spans="5:25"/>
  </sheetData>
  <sheetProtection sheet="1" objects="1" scenarios="1"/>
  <mergeCells count="20">
    <mergeCell ref="U10:V11"/>
    <mergeCell ref="W10:X11"/>
    <mergeCell ref="Y10:Y12"/>
    <mergeCell ref="S10:S12"/>
    <mergeCell ref="E8:Y8"/>
    <mergeCell ref="M11:O11"/>
    <mergeCell ref="P11:P12"/>
    <mergeCell ref="K10:K12"/>
    <mergeCell ref="L10:L12"/>
    <mergeCell ref="M10:P10"/>
    <mergeCell ref="Q10:Q12"/>
    <mergeCell ref="R10:R12"/>
    <mergeCell ref="T10:T12"/>
    <mergeCell ref="E10:E12"/>
    <mergeCell ref="F10:F12"/>
    <mergeCell ref="G10:G12"/>
    <mergeCell ref="H10:H12"/>
    <mergeCell ref="E9:Y9"/>
    <mergeCell ref="I10:I12"/>
    <mergeCell ref="J10:J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dimension ref="A1:E213"/>
  <sheetViews>
    <sheetView topLeftCell="A202" workbookViewId="0">
      <selection activeCell="F221" sqref="F221"/>
    </sheetView>
  </sheetViews>
  <sheetFormatPr defaultRowHeight="15"/>
  <cols>
    <col min="1" max="1" width="37.28515625" customWidth="1"/>
    <col min="2" max="2" width="55.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79" t="s">
        <v>513</v>
      </c>
      <c r="B1" s="279" t="s">
        <v>251</v>
      </c>
      <c r="C1" s="279" t="s">
        <v>514</v>
      </c>
      <c r="D1" s="279" t="s">
        <v>252</v>
      </c>
      <c r="E1" s="279" t="s">
        <v>610</v>
      </c>
    </row>
    <row r="2" spans="1:5" ht="18.75">
      <c r="A2" s="288" t="s">
        <v>515</v>
      </c>
      <c r="B2" s="288"/>
      <c r="C2" s="288"/>
      <c r="D2" s="288"/>
      <c r="E2" s="288"/>
    </row>
    <row r="3" spans="1:5">
      <c r="A3" t="s">
        <v>255</v>
      </c>
      <c r="B3" t="s">
        <v>124</v>
      </c>
      <c r="C3" t="s">
        <v>256</v>
      </c>
      <c r="D3" t="s">
        <v>254</v>
      </c>
      <c r="E3" t="s">
        <v>617</v>
      </c>
    </row>
    <row r="4" spans="1:5">
      <c r="A4" t="s">
        <v>529</v>
      </c>
      <c r="B4" t="s">
        <v>508</v>
      </c>
      <c r="C4" t="s">
        <v>253</v>
      </c>
      <c r="D4" t="s">
        <v>254</v>
      </c>
    </row>
    <row r="5" spans="1:5">
      <c r="A5" t="s">
        <v>530</v>
      </c>
      <c r="B5" t="s">
        <v>509</v>
      </c>
      <c r="C5" t="s">
        <v>253</v>
      </c>
      <c r="D5" t="s">
        <v>254</v>
      </c>
    </row>
    <row r="6" spans="1:5">
      <c r="A6" t="s">
        <v>510</v>
      </c>
      <c r="B6" t="s">
        <v>510</v>
      </c>
      <c r="C6" t="s">
        <v>599</v>
      </c>
      <c r="D6" t="s">
        <v>254</v>
      </c>
    </row>
    <row r="7" spans="1:5">
      <c r="A7" t="s">
        <v>257</v>
      </c>
      <c r="B7" t="s">
        <v>123</v>
      </c>
      <c r="C7" t="s">
        <v>253</v>
      </c>
      <c r="D7" t="s">
        <v>254</v>
      </c>
      <c r="E7" t="s">
        <v>618</v>
      </c>
    </row>
    <row r="8" spans="1:5">
      <c r="A8" t="s">
        <v>605</v>
      </c>
      <c r="B8" t="s">
        <v>500</v>
      </c>
      <c r="C8" t="s">
        <v>267</v>
      </c>
      <c r="D8" t="s">
        <v>263</v>
      </c>
      <c r="E8" t="s">
        <v>619</v>
      </c>
    </row>
    <row r="9" spans="1:5">
      <c r="A9" t="s">
        <v>258</v>
      </c>
      <c r="B9" t="s">
        <v>109</v>
      </c>
      <c r="C9" t="s">
        <v>419</v>
      </c>
      <c r="D9" t="s">
        <v>254</v>
      </c>
    </row>
    <row r="10" spans="1:5">
      <c r="A10" t="s">
        <v>259</v>
      </c>
      <c r="B10" t="s">
        <v>260</v>
      </c>
      <c r="C10" t="s">
        <v>417</v>
      </c>
      <c r="D10" t="s">
        <v>254</v>
      </c>
      <c r="E10" t="s">
        <v>620</v>
      </c>
    </row>
    <row r="11" spans="1:5">
      <c r="A11" t="s">
        <v>261</v>
      </c>
      <c r="B11" t="s">
        <v>501</v>
      </c>
      <c r="C11" t="s">
        <v>262</v>
      </c>
      <c r="D11" t="s">
        <v>263</v>
      </c>
      <c r="E11" t="s">
        <v>621</v>
      </c>
    </row>
    <row r="12" spans="1:5">
      <c r="A12" t="s">
        <v>606</v>
      </c>
      <c r="B12" t="s">
        <v>606</v>
      </c>
      <c r="C12" t="s">
        <v>262</v>
      </c>
      <c r="D12" t="s">
        <v>263</v>
      </c>
      <c r="E12" t="s">
        <v>622</v>
      </c>
    </row>
    <row r="13" spans="1:5">
      <c r="A13" t="s">
        <v>607</v>
      </c>
      <c r="B13" t="s">
        <v>607</v>
      </c>
      <c r="C13" t="s">
        <v>262</v>
      </c>
      <c r="D13" t="s">
        <v>263</v>
      </c>
    </row>
    <row r="14" spans="1:5">
      <c r="A14" t="s">
        <v>516</v>
      </c>
      <c r="B14" t="s">
        <v>110</v>
      </c>
      <c r="C14" t="s">
        <v>262</v>
      </c>
      <c r="D14" t="s">
        <v>263</v>
      </c>
    </row>
    <row r="15" spans="1:5">
      <c r="A15" t="s">
        <v>264</v>
      </c>
      <c r="B15" t="s">
        <v>265</v>
      </c>
      <c r="C15" t="s">
        <v>418</v>
      </c>
      <c r="D15" t="s">
        <v>254</v>
      </c>
    </row>
    <row r="16" spans="1:5" ht="18.75">
      <c r="A16" s="288" t="s">
        <v>490</v>
      </c>
      <c r="B16" s="288"/>
      <c r="C16" s="288"/>
      <c r="D16" s="288"/>
      <c r="E16" s="288"/>
    </row>
    <row r="17" spans="1:4">
      <c r="A17" t="s">
        <v>268</v>
      </c>
      <c r="B17" t="s">
        <v>553</v>
      </c>
      <c r="C17" t="s">
        <v>267</v>
      </c>
      <c r="D17" t="s">
        <v>263</v>
      </c>
    </row>
    <row r="18" spans="1:4">
      <c r="A18" t="s">
        <v>532</v>
      </c>
      <c r="B18" t="s">
        <v>554</v>
      </c>
      <c r="C18" t="s">
        <v>267</v>
      </c>
      <c r="D18" t="s">
        <v>263</v>
      </c>
    </row>
    <row r="19" spans="1:4">
      <c r="A19" t="s">
        <v>533</v>
      </c>
      <c r="B19" t="s">
        <v>555</v>
      </c>
      <c r="C19" t="s">
        <v>267</v>
      </c>
      <c r="D19" t="s">
        <v>263</v>
      </c>
    </row>
    <row r="20" spans="1:4">
      <c r="A20" t="s">
        <v>534</v>
      </c>
      <c r="B20" t="s">
        <v>556</v>
      </c>
      <c r="C20" t="s">
        <v>267</v>
      </c>
      <c r="D20" t="s">
        <v>263</v>
      </c>
    </row>
    <row r="21" spans="1:4">
      <c r="A21" t="s">
        <v>269</v>
      </c>
      <c r="B21" t="s">
        <v>557</v>
      </c>
      <c r="C21" t="s">
        <v>267</v>
      </c>
      <c r="D21" t="s">
        <v>263</v>
      </c>
    </row>
    <row r="22" spans="1:4">
      <c r="A22" t="s">
        <v>538</v>
      </c>
      <c r="B22" t="s">
        <v>558</v>
      </c>
      <c r="C22" t="s">
        <v>267</v>
      </c>
      <c r="D22" t="s">
        <v>263</v>
      </c>
    </row>
    <row r="23" spans="1:4">
      <c r="A23" t="s">
        <v>539</v>
      </c>
      <c r="B23" t="s">
        <v>559</v>
      </c>
      <c r="C23" t="s">
        <v>267</v>
      </c>
      <c r="D23" t="s">
        <v>263</v>
      </c>
    </row>
    <row r="24" spans="1:4">
      <c r="A24" t="s">
        <v>540</v>
      </c>
      <c r="B24" t="s">
        <v>560</v>
      </c>
      <c r="C24" t="s">
        <v>267</v>
      </c>
      <c r="D24" t="s">
        <v>263</v>
      </c>
    </row>
    <row r="25" spans="1:4">
      <c r="A25" t="s">
        <v>270</v>
      </c>
      <c r="B25" t="s">
        <v>561</v>
      </c>
      <c r="C25" t="s">
        <v>267</v>
      </c>
      <c r="D25" t="s">
        <v>263</v>
      </c>
    </row>
    <row r="26" spans="1:4">
      <c r="A26" t="s">
        <v>541</v>
      </c>
      <c r="B26" t="s">
        <v>562</v>
      </c>
      <c r="C26" t="s">
        <v>267</v>
      </c>
      <c r="D26" t="s">
        <v>263</v>
      </c>
    </row>
    <row r="27" spans="1:4">
      <c r="A27" t="s">
        <v>542</v>
      </c>
      <c r="B27" t="s">
        <v>563</v>
      </c>
      <c r="C27" t="s">
        <v>267</v>
      </c>
      <c r="D27" t="s">
        <v>263</v>
      </c>
    </row>
    <row r="28" spans="1:4">
      <c r="A28" t="s">
        <v>543</v>
      </c>
      <c r="B28" t="s">
        <v>564</v>
      </c>
      <c r="C28" t="s">
        <v>267</v>
      </c>
      <c r="D28" t="s">
        <v>263</v>
      </c>
    </row>
    <row r="29" spans="1:4">
      <c r="A29" t="s">
        <v>271</v>
      </c>
      <c r="B29" t="s">
        <v>565</v>
      </c>
      <c r="C29" t="s">
        <v>267</v>
      </c>
      <c r="D29" t="s">
        <v>263</v>
      </c>
    </row>
    <row r="30" spans="1:4">
      <c r="A30" t="s">
        <v>544</v>
      </c>
      <c r="B30" t="s">
        <v>566</v>
      </c>
      <c r="C30" t="s">
        <v>267</v>
      </c>
      <c r="D30" t="s">
        <v>263</v>
      </c>
    </row>
    <row r="31" spans="1:4">
      <c r="A31" t="s">
        <v>545</v>
      </c>
      <c r="B31" t="s">
        <v>567</v>
      </c>
      <c r="C31" t="s">
        <v>267</v>
      </c>
      <c r="D31" t="s">
        <v>263</v>
      </c>
    </row>
    <row r="32" spans="1:4">
      <c r="A32" t="s">
        <v>546</v>
      </c>
      <c r="B32" t="s">
        <v>568</v>
      </c>
      <c r="C32" t="s">
        <v>267</v>
      </c>
      <c r="D32" t="s">
        <v>263</v>
      </c>
    </row>
    <row r="33" spans="1:5">
      <c r="A33" t="s">
        <v>272</v>
      </c>
      <c r="B33" t="s">
        <v>569</v>
      </c>
      <c r="C33" t="s">
        <v>267</v>
      </c>
      <c r="D33" t="s">
        <v>263</v>
      </c>
    </row>
    <row r="34" spans="1:5">
      <c r="A34" t="s">
        <v>547</v>
      </c>
      <c r="B34" t="s">
        <v>570</v>
      </c>
      <c r="C34" t="s">
        <v>267</v>
      </c>
      <c r="D34" t="s">
        <v>263</v>
      </c>
    </row>
    <row r="35" spans="1:5">
      <c r="A35" t="s">
        <v>548</v>
      </c>
      <c r="B35" t="s">
        <v>571</v>
      </c>
      <c r="C35" t="s">
        <v>267</v>
      </c>
      <c r="D35" t="s">
        <v>263</v>
      </c>
    </row>
    <row r="36" spans="1:5">
      <c r="A36" t="s">
        <v>549</v>
      </c>
      <c r="B36" t="s">
        <v>572</v>
      </c>
      <c r="C36" t="s">
        <v>267</v>
      </c>
      <c r="D36" t="s">
        <v>263</v>
      </c>
    </row>
    <row r="37" spans="1:5">
      <c r="A37" t="s">
        <v>273</v>
      </c>
      <c r="B37" t="s">
        <v>573</v>
      </c>
      <c r="C37" t="s">
        <v>267</v>
      </c>
      <c r="D37" t="s">
        <v>263</v>
      </c>
    </row>
    <row r="38" spans="1:5">
      <c r="A38" t="s">
        <v>550</v>
      </c>
      <c r="B38" t="s">
        <v>574</v>
      </c>
      <c r="C38" t="s">
        <v>267</v>
      </c>
      <c r="D38" t="s">
        <v>263</v>
      </c>
    </row>
    <row r="39" spans="1:5">
      <c r="A39" t="s">
        <v>551</v>
      </c>
      <c r="B39" t="s">
        <v>575</v>
      </c>
      <c r="C39" t="s">
        <v>267</v>
      </c>
      <c r="D39" t="s">
        <v>263</v>
      </c>
    </row>
    <row r="40" spans="1:5">
      <c r="A40" t="s">
        <v>552</v>
      </c>
      <c r="B40" t="s">
        <v>576</v>
      </c>
      <c r="C40" t="s">
        <v>267</v>
      </c>
      <c r="D40" t="s">
        <v>263</v>
      </c>
    </row>
    <row r="41" spans="1:5">
      <c r="A41" t="s">
        <v>266</v>
      </c>
      <c r="B41" t="s">
        <v>577</v>
      </c>
      <c r="C41" t="s">
        <v>267</v>
      </c>
      <c r="D41" t="s">
        <v>263</v>
      </c>
    </row>
    <row r="42" spans="1:5">
      <c r="A42" t="s">
        <v>535</v>
      </c>
      <c r="B42" t="s">
        <v>578</v>
      </c>
      <c r="C42" t="s">
        <v>267</v>
      </c>
      <c r="D42" t="s">
        <v>263</v>
      </c>
    </row>
    <row r="43" spans="1:5">
      <c r="A43" t="s">
        <v>536</v>
      </c>
      <c r="B43" t="s">
        <v>579</v>
      </c>
      <c r="C43" t="s">
        <v>267</v>
      </c>
      <c r="D43" t="s">
        <v>263</v>
      </c>
    </row>
    <row r="44" spans="1:5">
      <c r="A44" t="s">
        <v>537</v>
      </c>
      <c r="B44" t="s">
        <v>580</v>
      </c>
      <c r="C44" t="s">
        <v>267</v>
      </c>
      <c r="D44" t="s">
        <v>263</v>
      </c>
    </row>
    <row r="45" spans="1:5" ht="18.75">
      <c r="A45" s="288" t="s">
        <v>492</v>
      </c>
      <c r="B45" s="288"/>
      <c r="C45" s="288"/>
      <c r="D45" s="288"/>
      <c r="E45" s="288"/>
    </row>
    <row r="46" spans="1:5">
      <c r="A46" s="291" t="s">
        <v>301</v>
      </c>
      <c r="B46" t="s">
        <v>184</v>
      </c>
      <c r="C46" t="s">
        <v>274</v>
      </c>
      <c r="D46" t="s">
        <v>254</v>
      </c>
    </row>
    <row r="47" spans="1:5">
      <c r="A47" s="291" t="s">
        <v>302</v>
      </c>
      <c r="B47" t="s">
        <v>185</v>
      </c>
      <c r="C47" t="s">
        <v>274</v>
      </c>
      <c r="D47" t="s">
        <v>254</v>
      </c>
    </row>
    <row r="48" spans="1:5">
      <c r="A48" s="291" t="s">
        <v>303</v>
      </c>
      <c r="B48" t="s">
        <v>186</v>
      </c>
      <c r="C48" t="s">
        <v>274</v>
      </c>
      <c r="D48" t="s">
        <v>254</v>
      </c>
    </row>
    <row r="49" spans="1:4">
      <c r="A49" s="291" t="s">
        <v>304</v>
      </c>
      <c r="B49" t="s">
        <v>187</v>
      </c>
      <c r="C49" t="s">
        <v>274</v>
      </c>
      <c r="D49" t="s">
        <v>254</v>
      </c>
    </row>
    <row r="50" spans="1:4">
      <c r="A50" s="294" t="s">
        <v>300</v>
      </c>
      <c r="B50" s="295" t="s">
        <v>188</v>
      </c>
      <c r="C50" s="295" t="s">
        <v>274</v>
      </c>
      <c r="D50" s="295" t="s">
        <v>254</v>
      </c>
    </row>
    <row r="51" spans="1:4">
      <c r="A51" s="291" t="s">
        <v>306</v>
      </c>
      <c r="B51" t="s">
        <v>189</v>
      </c>
      <c r="C51" t="s">
        <v>274</v>
      </c>
      <c r="D51" t="s">
        <v>254</v>
      </c>
    </row>
    <row r="52" spans="1:4">
      <c r="A52" s="291" t="s">
        <v>614</v>
      </c>
      <c r="B52" t="s">
        <v>190</v>
      </c>
      <c r="C52" t="s">
        <v>274</v>
      </c>
      <c r="D52" t="s">
        <v>254</v>
      </c>
    </row>
    <row r="53" spans="1:4">
      <c r="A53" s="291" t="s">
        <v>615</v>
      </c>
      <c r="B53" t="s">
        <v>192</v>
      </c>
      <c r="C53" t="s">
        <v>274</v>
      </c>
      <c r="D53" t="s">
        <v>254</v>
      </c>
    </row>
    <row r="54" spans="1:4">
      <c r="A54" s="291" t="s">
        <v>616</v>
      </c>
      <c r="B54" t="s">
        <v>191</v>
      </c>
      <c r="C54" t="s">
        <v>274</v>
      </c>
      <c r="D54" t="s">
        <v>254</v>
      </c>
    </row>
    <row r="55" spans="1:4">
      <c r="A55" s="291" t="s">
        <v>307</v>
      </c>
      <c r="B55" t="s">
        <v>193</v>
      </c>
      <c r="C55" t="s">
        <v>274</v>
      </c>
      <c r="D55" t="s">
        <v>254</v>
      </c>
    </row>
    <row r="56" spans="1:4">
      <c r="A56" s="294" t="s">
        <v>305</v>
      </c>
      <c r="B56" s="295" t="s">
        <v>194</v>
      </c>
      <c r="C56" s="295" t="s">
        <v>274</v>
      </c>
      <c r="D56" s="295" t="s">
        <v>254</v>
      </c>
    </row>
    <row r="57" spans="1:4">
      <c r="A57" s="294" t="s">
        <v>608</v>
      </c>
      <c r="B57" s="295" t="s">
        <v>195</v>
      </c>
      <c r="C57" s="295" t="s">
        <v>274</v>
      </c>
      <c r="D57" s="295" t="s">
        <v>254</v>
      </c>
    </row>
    <row r="58" spans="1:4">
      <c r="A58" s="290" t="s">
        <v>309</v>
      </c>
      <c r="B58" t="s">
        <v>310</v>
      </c>
      <c r="C58" t="s">
        <v>274</v>
      </c>
      <c r="D58" t="s">
        <v>254</v>
      </c>
    </row>
    <row r="59" spans="1:4">
      <c r="A59" s="290" t="s">
        <v>311</v>
      </c>
      <c r="B59" t="s">
        <v>196</v>
      </c>
      <c r="C59" t="s">
        <v>274</v>
      </c>
      <c r="D59" t="s">
        <v>254</v>
      </c>
    </row>
    <row r="60" spans="1:4">
      <c r="A60" s="290" t="s">
        <v>312</v>
      </c>
      <c r="B60" t="s">
        <v>197</v>
      </c>
      <c r="C60" t="s">
        <v>274</v>
      </c>
      <c r="D60" t="s">
        <v>254</v>
      </c>
    </row>
    <row r="61" spans="1:4">
      <c r="A61" s="290" t="s">
        <v>313</v>
      </c>
      <c r="B61" t="s">
        <v>198</v>
      </c>
      <c r="C61" t="s">
        <v>274</v>
      </c>
      <c r="D61" t="s">
        <v>254</v>
      </c>
    </row>
    <row r="62" spans="1:4">
      <c r="A62" s="290" t="s">
        <v>314</v>
      </c>
      <c r="B62" t="s">
        <v>199</v>
      </c>
      <c r="C62" t="s">
        <v>274</v>
      </c>
      <c r="D62" t="s">
        <v>254</v>
      </c>
    </row>
    <row r="63" spans="1:4">
      <c r="A63" s="290" t="s">
        <v>315</v>
      </c>
      <c r="B63" t="s">
        <v>200</v>
      </c>
      <c r="C63" t="s">
        <v>274</v>
      </c>
      <c r="D63" t="s">
        <v>254</v>
      </c>
    </row>
    <row r="64" spans="1:4">
      <c r="A64" s="290" t="s">
        <v>316</v>
      </c>
      <c r="B64" t="s">
        <v>201</v>
      </c>
      <c r="C64" t="s">
        <v>274</v>
      </c>
      <c r="D64" t="s">
        <v>254</v>
      </c>
    </row>
    <row r="65" spans="1:4">
      <c r="A65" s="290" t="s">
        <v>317</v>
      </c>
      <c r="B65" t="s">
        <v>202</v>
      </c>
      <c r="C65" t="s">
        <v>274</v>
      </c>
      <c r="D65" t="s">
        <v>254</v>
      </c>
    </row>
    <row r="66" spans="1:4">
      <c r="A66" s="296" t="s">
        <v>318</v>
      </c>
      <c r="B66" s="295" t="s">
        <v>203</v>
      </c>
      <c r="C66" s="295" t="s">
        <v>274</v>
      </c>
      <c r="D66" s="295" t="s">
        <v>254</v>
      </c>
    </row>
    <row r="67" spans="1:4">
      <c r="A67" s="290" t="s">
        <v>308</v>
      </c>
      <c r="B67" t="s">
        <v>204</v>
      </c>
      <c r="C67" t="s">
        <v>274</v>
      </c>
      <c r="D67" t="s">
        <v>254</v>
      </c>
    </row>
    <row r="68" spans="1:4">
      <c r="A68" s="290" t="s">
        <v>319</v>
      </c>
      <c r="B68" t="s">
        <v>205</v>
      </c>
      <c r="C68" t="s">
        <v>274</v>
      </c>
      <c r="D68" t="s">
        <v>254</v>
      </c>
    </row>
    <row r="69" spans="1:4">
      <c r="A69" s="290" t="s">
        <v>430</v>
      </c>
      <c r="B69" t="s">
        <v>431</v>
      </c>
      <c r="C69" t="s">
        <v>274</v>
      </c>
      <c r="D69" t="s">
        <v>254</v>
      </c>
    </row>
    <row r="70" spans="1:4">
      <c r="A70" s="292" t="s">
        <v>321</v>
      </c>
      <c r="B70" t="s">
        <v>206</v>
      </c>
      <c r="C70" t="s">
        <v>274</v>
      </c>
      <c r="D70" t="s">
        <v>254</v>
      </c>
    </row>
    <row r="71" spans="1:4">
      <c r="A71" s="292" t="s">
        <v>322</v>
      </c>
      <c r="B71" t="s">
        <v>207</v>
      </c>
      <c r="C71" t="s">
        <v>274</v>
      </c>
      <c r="D71" t="s">
        <v>254</v>
      </c>
    </row>
    <row r="72" spans="1:4">
      <c r="A72" s="292" t="s">
        <v>323</v>
      </c>
      <c r="B72" t="s">
        <v>208</v>
      </c>
      <c r="C72" t="s">
        <v>274</v>
      </c>
      <c r="D72" t="s">
        <v>254</v>
      </c>
    </row>
    <row r="73" spans="1:4">
      <c r="A73" s="292" t="s">
        <v>324</v>
      </c>
      <c r="B73" t="s">
        <v>209</v>
      </c>
      <c r="C73" t="s">
        <v>274</v>
      </c>
      <c r="D73" t="s">
        <v>254</v>
      </c>
    </row>
    <row r="74" spans="1:4">
      <c r="A74" s="292" t="s">
        <v>325</v>
      </c>
      <c r="B74" t="s">
        <v>210</v>
      </c>
      <c r="C74" t="s">
        <v>274</v>
      </c>
      <c r="D74" t="s">
        <v>254</v>
      </c>
    </row>
    <row r="75" spans="1:4">
      <c r="A75" s="297" t="s">
        <v>326</v>
      </c>
      <c r="B75" s="295" t="s">
        <v>211</v>
      </c>
      <c r="C75" s="295" t="s">
        <v>274</v>
      </c>
      <c r="D75" s="295" t="s">
        <v>254</v>
      </c>
    </row>
    <row r="76" spans="1:4">
      <c r="A76" s="297" t="s">
        <v>320</v>
      </c>
      <c r="B76" s="295" t="s">
        <v>212</v>
      </c>
      <c r="C76" s="295" t="s">
        <v>274</v>
      </c>
      <c r="D76" s="295" t="s">
        <v>254</v>
      </c>
    </row>
    <row r="77" spans="1:4">
      <c r="A77" s="297" t="s">
        <v>275</v>
      </c>
      <c r="B77" s="295" t="s">
        <v>213</v>
      </c>
      <c r="C77" s="295" t="s">
        <v>274</v>
      </c>
      <c r="D77" s="295" t="s">
        <v>254</v>
      </c>
    </row>
    <row r="78" spans="1:4">
      <c r="A78" s="293" t="s">
        <v>276</v>
      </c>
      <c r="B78" t="s">
        <v>214</v>
      </c>
      <c r="C78" t="s">
        <v>274</v>
      </c>
      <c r="D78" t="s">
        <v>254</v>
      </c>
    </row>
    <row r="79" spans="1:4">
      <c r="A79" s="293" t="s">
        <v>277</v>
      </c>
      <c r="B79" t="s">
        <v>215</v>
      </c>
      <c r="C79" t="s">
        <v>274</v>
      </c>
      <c r="D79" t="s">
        <v>254</v>
      </c>
    </row>
    <row r="80" spans="1:4">
      <c r="A80" s="298" t="s">
        <v>327</v>
      </c>
      <c r="B80" s="295" t="s">
        <v>216</v>
      </c>
      <c r="C80" s="295" t="s">
        <v>274</v>
      </c>
      <c r="D80" s="295" t="s">
        <v>254</v>
      </c>
    </row>
    <row r="81" spans="1:5">
      <c r="A81" s="294" t="s">
        <v>609</v>
      </c>
      <c r="B81" s="295" t="s">
        <v>217</v>
      </c>
      <c r="C81" s="295" t="s">
        <v>274</v>
      </c>
      <c r="D81" s="295" t="s">
        <v>254</v>
      </c>
    </row>
    <row r="83" spans="1:5">
      <c r="A83" t="s">
        <v>278</v>
      </c>
      <c r="B83" t="s">
        <v>144</v>
      </c>
      <c r="C83" t="s">
        <v>287</v>
      </c>
      <c r="D83" t="s">
        <v>263</v>
      </c>
    </row>
    <row r="84" spans="1:5">
      <c r="A84" t="s">
        <v>279</v>
      </c>
      <c r="B84" t="s">
        <v>165</v>
      </c>
      <c r="C84" t="s">
        <v>280</v>
      </c>
      <c r="D84" t="s">
        <v>263</v>
      </c>
    </row>
    <row r="85" spans="1:5">
      <c r="A85" t="s">
        <v>281</v>
      </c>
      <c r="B85" t="s">
        <v>166</v>
      </c>
      <c r="C85" t="s">
        <v>280</v>
      </c>
      <c r="D85" t="s">
        <v>263</v>
      </c>
    </row>
    <row r="86" spans="1:5">
      <c r="A86" t="s">
        <v>282</v>
      </c>
      <c r="B86" t="s">
        <v>167</v>
      </c>
      <c r="C86" t="s">
        <v>280</v>
      </c>
      <c r="D86" t="s">
        <v>263</v>
      </c>
    </row>
    <row r="87" spans="1:5">
      <c r="A87" t="s">
        <v>283</v>
      </c>
      <c r="B87" t="s">
        <v>168</v>
      </c>
      <c r="C87" t="s">
        <v>280</v>
      </c>
      <c r="D87" t="s">
        <v>263</v>
      </c>
    </row>
    <row r="88" spans="1:5">
      <c r="A88" t="s">
        <v>284</v>
      </c>
      <c r="B88" t="s">
        <v>169</v>
      </c>
      <c r="C88" t="s">
        <v>285</v>
      </c>
      <c r="D88" t="s">
        <v>263</v>
      </c>
      <c r="E88" t="s">
        <v>623</v>
      </c>
    </row>
    <row r="89" spans="1:5">
      <c r="A89" t="s">
        <v>286</v>
      </c>
      <c r="B89" t="s">
        <v>170</v>
      </c>
      <c r="C89" t="s">
        <v>287</v>
      </c>
      <c r="D89" t="s">
        <v>263</v>
      </c>
      <c r="E89" t="s">
        <v>624</v>
      </c>
    </row>
    <row r="90" spans="1:5">
      <c r="A90" t="s">
        <v>288</v>
      </c>
      <c r="B90" t="s">
        <v>171</v>
      </c>
      <c r="C90" t="s">
        <v>287</v>
      </c>
      <c r="D90" t="s">
        <v>263</v>
      </c>
    </row>
    <row r="91" spans="1:5">
      <c r="A91" t="s">
        <v>289</v>
      </c>
      <c r="B91" t="s">
        <v>172</v>
      </c>
      <c r="C91" t="s">
        <v>287</v>
      </c>
      <c r="D91" t="s">
        <v>263</v>
      </c>
    </row>
    <row r="92" spans="1:5">
      <c r="A92" t="s">
        <v>290</v>
      </c>
      <c r="B92" t="s">
        <v>173</v>
      </c>
      <c r="C92" t="s">
        <v>285</v>
      </c>
      <c r="D92" t="s">
        <v>263</v>
      </c>
      <c r="E92" t="s">
        <v>173</v>
      </c>
    </row>
    <row r="93" spans="1:5">
      <c r="A93" t="s">
        <v>291</v>
      </c>
      <c r="B93" t="s">
        <v>174</v>
      </c>
      <c r="C93" t="s">
        <v>280</v>
      </c>
      <c r="D93" t="s">
        <v>263</v>
      </c>
    </row>
    <row r="94" spans="1:5">
      <c r="A94" t="s">
        <v>292</v>
      </c>
      <c r="B94" t="s">
        <v>175</v>
      </c>
      <c r="C94" t="s">
        <v>280</v>
      </c>
      <c r="D94" t="s">
        <v>263</v>
      </c>
    </row>
    <row r="95" spans="1:5">
      <c r="A95" t="s">
        <v>293</v>
      </c>
      <c r="B95" t="s">
        <v>176</v>
      </c>
      <c r="C95" t="s">
        <v>280</v>
      </c>
      <c r="D95" t="s">
        <v>263</v>
      </c>
    </row>
    <row r="96" spans="1:5">
      <c r="A96" t="s">
        <v>294</v>
      </c>
      <c r="B96" t="s">
        <v>177</v>
      </c>
      <c r="C96" t="s">
        <v>285</v>
      </c>
      <c r="D96" t="s">
        <v>263</v>
      </c>
      <c r="E96" t="s">
        <v>177</v>
      </c>
    </row>
    <row r="97" spans="1:5">
      <c r="A97" t="s">
        <v>295</v>
      </c>
      <c r="B97" t="s">
        <v>178</v>
      </c>
      <c r="C97" t="s">
        <v>280</v>
      </c>
      <c r="D97" t="s">
        <v>263</v>
      </c>
      <c r="E97" t="s">
        <v>625</v>
      </c>
    </row>
    <row r="98" spans="1:5">
      <c r="A98" t="s">
        <v>296</v>
      </c>
      <c r="B98" t="s">
        <v>179</v>
      </c>
      <c r="C98" t="s">
        <v>285</v>
      </c>
      <c r="D98" t="s">
        <v>263</v>
      </c>
      <c r="E98" t="s">
        <v>179</v>
      </c>
    </row>
    <row r="99" spans="1:5">
      <c r="A99" t="s">
        <v>297</v>
      </c>
      <c r="B99" t="s">
        <v>180</v>
      </c>
      <c r="C99" t="s">
        <v>280</v>
      </c>
      <c r="D99" t="s">
        <v>263</v>
      </c>
      <c r="E99" t="s">
        <v>625</v>
      </c>
    </row>
    <row r="100" spans="1:5">
      <c r="A100" t="s">
        <v>298</v>
      </c>
      <c r="B100" t="s">
        <v>181</v>
      </c>
      <c r="C100" t="s">
        <v>285</v>
      </c>
      <c r="D100" t="s">
        <v>263</v>
      </c>
      <c r="E100" t="s">
        <v>181</v>
      </c>
    </row>
    <row r="101" spans="1:5">
      <c r="A101" t="s">
        <v>299</v>
      </c>
      <c r="B101" t="s">
        <v>182</v>
      </c>
      <c r="C101" t="s">
        <v>280</v>
      </c>
      <c r="D101" t="s">
        <v>263</v>
      </c>
      <c r="E101" t="s">
        <v>625</v>
      </c>
    </row>
    <row r="102" spans="1:5">
      <c r="A102" t="s">
        <v>438</v>
      </c>
      <c r="B102" t="s">
        <v>183</v>
      </c>
      <c r="C102" t="s">
        <v>453</v>
      </c>
      <c r="D102" t="s">
        <v>263</v>
      </c>
    </row>
    <row r="103" spans="1:5">
      <c r="A103" t="s">
        <v>584</v>
      </c>
      <c r="B103" t="s">
        <v>587</v>
      </c>
      <c r="C103" t="s">
        <v>453</v>
      </c>
      <c r="D103" t="s">
        <v>263</v>
      </c>
      <c r="E103" t="s">
        <v>611</v>
      </c>
    </row>
    <row r="104" spans="1:5">
      <c r="A104" t="s">
        <v>585</v>
      </c>
      <c r="B104" t="s">
        <v>588</v>
      </c>
      <c r="C104" t="s">
        <v>453</v>
      </c>
      <c r="D104" t="s">
        <v>263</v>
      </c>
      <c r="E104" t="s">
        <v>612</v>
      </c>
    </row>
    <row r="105" spans="1:5">
      <c r="A105" t="s">
        <v>586</v>
      </c>
      <c r="B105" t="s">
        <v>589</v>
      </c>
      <c r="C105" t="s">
        <v>453</v>
      </c>
      <c r="D105" t="s">
        <v>263</v>
      </c>
    </row>
    <row r="106" spans="1:5" ht="18.75">
      <c r="A106" s="288" t="s">
        <v>511</v>
      </c>
      <c r="B106" s="288"/>
      <c r="C106" s="288"/>
      <c r="D106" s="288"/>
      <c r="E106" s="288"/>
    </row>
    <row r="107" spans="1:5">
      <c r="A107" t="s">
        <v>329</v>
      </c>
      <c r="B107" t="s">
        <v>249</v>
      </c>
      <c r="C107" t="s">
        <v>253</v>
      </c>
      <c r="D107" t="s">
        <v>254</v>
      </c>
    </row>
    <row r="108" spans="1:5">
      <c r="A108" t="s">
        <v>421</v>
      </c>
      <c r="B108" t="s">
        <v>420</v>
      </c>
      <c r="C108" t="s">
        <v>422</v>
      </c>
      <c r="D108" t="s">
        <v>254</v>
      </c>
      <c r="E108" t="s">
        <v>627</v>
      </c>
    </row>
    <row r="109" spans="1:5">
      <c r="A109" t="s">
        <v>279</v>
      </c>
      <c r="B109" t="s">
        <v>165</v>
      </c>
      <c r="C109" t="s">
        <v>280</v>
      </c>
      <c r="D109" t="s">
        <v>263</v>
      </c>
    </row>
    <row r="110" spans="1:5">
      <c r="A110" t="s">
        <v>281</v>
      </c>
      <c r="B110" t="s">
        <v>166</v>
      </c>
      <c r="C110" t="s">
        <v>280</v>
      </c>
      <c r="D110" t="s">
        <v>263</v>
      </c>
    </row>
    <row r="111" spans="1:5">
      <c r="A111" t="s">
        <v>282</v>
      </c>
      <c r="B111" t="s">
        <v>167</v>
      </c>
      <c r="C111" t="s">
        <v>280</v>
      </c>
      <c r="D111" t="s">
        <v>263</v>
      </c>
    </row>
    <row r="112" spans="1:5">
      <c r="A112" t="s">
        <v>283</v>
      </c>
      <c r="B112" t="s">
        <v>168</v>
      </c>
      <c r="C112" t="s">
        <v>280</v>
      </c>
      <c r="D112" t="s">
        <v>263</v>
      </c>
    </row>
    <row r="113" spans="1:5">
      <c r="A113" t="s">
        <v>284</v>
      </c>
      <c r="B113" t="s">
        <v>169</v>
      </c>
      <c r="C113" t="s">
        <v>285</v>
      </c>
      <c r="D113" t="s">
        <v>263</v>
      </c>
      <c r="E113" t="s">
        <v>623</v>
      </c>
    </row>
    <row r="114" spans="1:5">
      <c r="A114" t="s">
        <v>286</v>
      </c>
      <c r="B114" t="s">
        <v>170</v>
      </c>
      <c r="C114" t="s">
        <v>287</v>
      </c>
      <c r="D114" t="s">
        <v>263</v>
      </c>
      <c r="E114" t="s">
        <v>624</v>
      </c>
    </row>
    <row r="115" spans="1:5">
      <c r="A115" t="s">
        <v>288</v>
      </c>
      <c r="B115" t="s">
        <v>171</v>
      </c>
      <c r="C115" t="s">
        <v>287</v>
      </c>
      <c r="D115" t="s">
        <v>263</v>
      </c>
    </row>
    <row r="116" spans="1:5">
      <c r="A116" t="s">
        <v>289</v>
      </c>
      <c r="B116" t="s">
        <v>172</v>
      </c>
      <c r="C116" t="s">
        <v>287</v>
      </c>
      <c r="D116" t="s">
        <v>263</v>
      </c>
    </row>
    <row r="117" spans="1:5">
      <c r="A117" t="s">
        <v>290</v>
      </c>
      <c r="B117" t="s">
        <v>173</v>
      </c>
      <c r="C117" t="s">
        <v>285</v>
      </c>
      <c r="D117" t="s">
        <v>263</v>
      </c>
      <c r="E117" t="s">
        <v>173</v>
      </c>
    </row>
    <row r="118" spans="1:5">
      <c r="A118" t="s">
        <v>291</v>
      </c>
      <c r="B118" t="s">
        <v>174</v>
      </c>
      <c r="C118" t="s">
        <v>280</v>
      </c>
      <c r="D118" t="s">
        <v>263</v>
      </c>
    </row>
    <row r="119" spans="1:5">
      <c r="A119" t="s">
        <v>292</v>
      </c>
      <c r="B119" t="s">
        <v>175</v>
      </c>
      <c r="C119" t="s">
        <v>280</v>
      </c>
      <c r="D119" t="s">
        <v>263</v>
      </c>
    </row>
    <row r="120" spans="1:5">
      <c r="A120" t="s">
        <v>293</v>
      </c>
      <c r="B120" t="s">
        <v>176</v>
      </c>
      <c r="C120" t="s">
        <v>280</v>
      </c>
      <c r="D120" t="s">
        <v>263</v>
      </c>
    </row>
    <row r="121" spans="1:5">
      <c r="A121" t="s">
        <v>294</v>
      </c>
      <c r="B121" t="s">
        <v>177</v>
      </c>
      <c r="C121" t="s">
        <v>285</v>
      </c>
      <c r="D121" t="s">
        <v>263</v>
      </c>
      <c r="E121" t="s">
        <v>177</v>
      </c>
    </row>
    <row r="122" spans="1:5">
      <c r="A122" t="s">
        <v>295</v>
      </c>
      <c r="B122" t="s">
        <v>178</v>
      </c>
      <c r="C122" t="s">
        <v>280</v>
      </c>
      <c r="D122" t="s">
        <v>263</v>
      </c>
      <c r="E122" t="s">
        <v>625</v>
      </c>
    </row>
    <row r="123" spans="1:5">
      <c r="A123" t="s">
        <v>296</v>
      </c>
      <c r="B123" t="s">
        <v>179</v>
      </c>
      <c r="C123" t="s">
        <v>285</v>
      </c>
      <c r="D123" t="s">
        <v>263</v>
      </c>
      <c r="E123" t="s">
        <v>179</v>
      </c>
    </row>
    <row r="124" spans="1:5">
      <c r="A124" t="s">
        <v>297</v>
      </c>
      <c r="B124" t="s">
        <v>180</v>
      </c>
      <c r="C124" t="s">
        <v>280</v>
      </c>
      <c r="D124" t="s">
        <v>263</v>
      </c>
      <c r="E124" t="s">
        <v>625</v>
      </c>
    </row>
    <row r="125" spans="1:5">
      <c r="A125" t="s">
        <v>298</v>
      </c>
      <c r="B125" t="s">
        <v>181</v>
      </c>
      <c r="C125" t="s">
        <v>285</v>
      </c>
      <c r="D125" t="s">
        <v>263</v>
      </c>
      <c r="E125" t="s">
        <v>181</v>
      </c>
    </row>
    <row r="126" spans="1:5">
      <c r="A126" t="s">
        <v>299</v>
      </c>
      <c r="B126" t="s">
        <v>182</v>
      </c>
      <c r="C126" t="s">
        <v>280</v>
      </c>
      <c r="D126" t="s">
        <v>263</v>
      </c>
      <c r="E126" t="s">
        <v>626</v>
      </c>
    </row>
    <row r="127" spans="1:5">
      <c r="A127" t="s">
        <v>582</v>
      </c>
      <c r="B127" t="s">
        <v>499</v>
      </c>
      <c r="C127" t="s">
        <v>453</v>
      </c>
      <c r="D127" t="s">
        <v>263</v>
      </c>
      <c r="E127" t="s">
        <v>706</v>
      </c>
    </row>
    <row r="128" spans="1:5">
      <c r="A128" t="s">
        <v>581</v>
      </c>
      <c r="B128" t="s">
        <v>517</v>
      </c>
      <c r="C128" t="s">
        <v>600</v>
      </c>
      <c r="D128" t="s">
        <v>254</v>
      </c>
      <c r="E128" t="s">
        <v>613</v>
      </c>
    </row>
    <row r="129" spans="1:5">
      <c r="A129" t="s">
        <v>370</v>
      </c>
      <c r="B129" t="s">
        <v>347</v>
      </c>
      <c r="C129" t="s">
        <v>423</v>
      </c>
      <c r="D129" t="s">
        <v>254</v>
      </c>
    </row>
    <row r="130" spans="1:5">
      <c r="A130" t="s">
        <v>583</v>
      </c>
      <c r="B130" t="s">
        <v>348</v>
      </c>
      <c r="C130" t="s">
        <v>601</v>
      </c>
      <c r="D130" t="s">
        <v>254</v>
      </c>
    </row>
    <row r="131" spans="1:5">
      <c r="A131" t="s">
        <v>436</v>
      </c>
      <c r="B131" t="s">
        <v>435</v>
      </c>
      <c r="C131" t="s">
        <v>602</v>
      </c>
      <c r="D131" t="s">
        <v>254</v>
      </c>
    </row>
    <row r="132" spans="1:5">
      <c r="A132" t="s">
        <v>278</v>
      </c>
      <c r="B132" t="s">
        <v>144</v>
      </c>
      <c r="C132" t="s">
        <v>287</v>
      </c>
      <c r="D132" t="s">
        <v>263</v>
      </c>
    </row>
    <row r="133" spans="1:5" ht="18.75">
      <c r="A133" s="288" t="s">
        <v>512</v>
      </c>
      <c r="B133" s="288"/>
      <c r="C133" s="288"/>
      <c r="D133" s="288"/>
      <c r="E133" s="288"/>
    </row>
    <row r="134" spans="1:5">
      <c r="A134" t="s">
        <v>329</v>
      </c>
      <c r="B134" t="s">
        <v>249</v>
      </c>
      <c r="C134" t="s">
        <v>253</v>
      </c>
      <c r="D134" t="s">
        <v>254</v>
      </c>
    </row>
    <row r="135" spans="1:5">
      <c r="A135" t="s">
        <v>421</v>
      </c>
      <c r="B135" t="s">
        <v>420</v>
      </c>
      <c r="C135" t="s">
        <v>422</v>
      </c>
      <c r="D135" t="s">
        <v>254</v>
      </c>
      <c r="E135" t="s">
        <v>627</v>
      </c>
    </row>
    <row r="136" spans="1:5">
      <c r="A136" t="s">
        <v>279</v>
      </c>
      <c r="B136" t="s">
        <v>165</v>
      </c>
      <c r="C136" t="s">
        <v>280</v>
      </c>
      <c r="D136" t="s">
        <v>263</v>
      </c>
    </row>
    <row r="137" spans="1:5">
      <c r="A137" t="s">
        <v>281</v>
      </c>
      <c r="B137" t="s">
        <v>166</v>
      </c>
      <c r="C137" t="s">
        <v>280</v>
      </c>
      <c r="D137" t="s">
        <v>263</v>
      </c>
    </row>
    <row r="138" spans="1:5">
      <c r="A138" t="s">
        <v>282</v>
      </c>
      <c r="B138" t="s">
        <v>167</v>
      </c>
      <c r="C138" t="s">
        <v>280</v>
      </c>
      <c r="D138" t="s">
        <v>263</v>
      </c>
    </row>
    <row r="139" spans="1:5">
      <c r="A139" t="s">
        <v>283</v>
      </c>
      <c r="B139" t="s">
        <v>168</v>
      </c>
      <c r="C139" t="s">
        <v>280</v>
      </c>
      <c r="D139" t="s">
        <v>263</v>
      </c>
    </row>
    <row r="140" spans="1:5">
      <c r="A140" t="s">
        <v>284</v>
      </c>
      <c r="B140" t="s">
        <v>169</v>
      </c>
      <c r="C140" t="s">
        <v>285</v>
      </c>
      <c r="D140" t="s">
        <v>263</v>
      </c>
      <c r="E140" t="s">
        <v>623</v>
      </c>
    </row>
    <row r="141" spans="1:5">
      <c r="A141" t="s">
        <v>286</v>
      </c>
      <c r="B141" t="s">
        <v>170</v>
      </c>
      <c r="C141" t="s">
        <v>287</v>
      </c>
      <c r="D141" t="s">
        <v>263</v>
      </c>
      <c r="E141" t="s">
        <v>624</v>
      </c>
    </row>
    <row r="142" spans="1:5">
      <c r="A142" t="s">
        <v>288</v>
      </c>
      <c r="B142" t="s">
        <v>171</v>
      </c>
      <c r="C142" t="s">
        <v>287</v>
      </c>
      <c r="D142" t="s">
        <v>263</v>
      </c>
    </row>
    <row r="143" spans="1:5">
      <c r="A143" t="s">
        <v>289</v>
      </c>
      <c r="B143" t="s">
        <v>172</v>
      </c>
      <c r="C143" t="s">
        <v>287</v>
      </c>
      <c r="D143" t="s">
        <v>263</v>
      </c>
    </row>
    <row r="144" spans="1:5">
      <c r="A144" t="s">
        <v>290</v>
      </c>
      <c r="B144" t="s">
        <v>173</v>
      </c>
      <c r="C144" t="s">
        <v>285</v>
      </c>
      <c r="D144" t="s">
        <v>263</v>
      </c>
      <c r="E144" t="s">
        <v>173</v>
      </c>
    </row>
    <row r="145" spans="1:5">
      <c r="A145" t="s">
        <v>291</v>
      </c>
      <c r="B145" t="s">
        <v>174</v>
      </c>
      <c r="C145" t="s">
        <v>280</v>
      </c>
      <c r="D145" t="s">
        <v>263</v>
      </c>
    </row>
    <row r="146" spans="1:5">
      <c r="A146" t="s">
        <v>292</v>
      </c>
      <c r="B146" t="s">
        <v>175</v>
      </c>
      <c r="C146" t="s">
        <v>280</v>
      </c>
      <c r="D146" t="s">
        <v>263</v>
      </c>
    </row>
    <row r="147" spans="1:5">
      <c r="A147" t="s">
        <v>293</v>
      </c>
      <c r="B147" t="s">
        <v>176</v>
      </c>
      <c r="C147" t="s">
        <v>280</v>
      </c>
      <c r="D147" t="s">
        <v>263</v>
      </c>
    </row>
    <row r="148" spans="1:5">
      <c r="A148" t="s">
        <v>294</v>
      </c>
      <c r="B148" t="s">
        <v>177</v>
      </c>
      <c r="C148" t="s">
        <v>285</v>
      </c>
      <c r="D148" t="s">
        <v>263</v>
      </c>
      <c r="E148" t="s">
        <v>177</v>
      </c>
    </row>
    <row r="149" spans="1:5">
      <c r="A149" t="s">
        <v>295</v>
      </c>
      <c r="B149" t="s">
        <v>178</v>
      </c>
      <c r="C149" t="s">
        <v>280</v>
      </c>
      <c r="D149" t="s">
        <v>263</v>
      </c>
      <c r="E149" t="s">
        <v>625</v>
      </c>
    </row>
    <row r="150" spans="1:5">
      <c r="A150" t="s">
        <v>296</v>
      </c>
      <c r="B150" t="s">
        <v>179</v>
      </c>
      <c r="C150" t="s">
        <v>285</v>
      </c>
      <c r="D150" t="s">
        <v>263</v>
      </c>
      <c r="E150" t="s">
        <v>179</v>
      </c>
    </row>
    <row r="151" spans="1:5">
      <c r="A151" t="s">
        <v>299</v>
      </c>
      <c r="B151" t="s">
        <v>182</v>
      </c>
      <c r="C151" t="s">
        <v>280</v>
      </c>
      <c r="D151" t="s">
        <v>263</v>
      </c>
      <c r="E151" t="s">
        <v>626</v>
      </c>
    </row>
    <row r="152" spans="1:5">
      <c r="A152" t="s">
        <v>375</v>
      </c>
      <c r="B152" t="s">
        <v>349</v>
      </c>
      <c r="C152" t="s">
        <v>424</v>
      </c>
      <c r="D152" t="s">
        <v>254</v>
      </c>
    </row>
    <row r="153" spans="1:5">
      <c r="A153" t="s">
        <v>378</v>
      </c>
      <c r="B153" t="s">
        <v>350</v>
      </c>
      <c r="C153" t="s">
        <v>425</v>
      </c>
      <c r="D153" t="s">
        <v>254</v>
      </c>
    </row>
    <row r="154" spans="1:5">
      <c r="A154" t="s">
        <v>436</v>
      </c>
      <c r="B154" t="s">
        <v>435</v>
      </c>
      <c r="C154" t="s">
        <v>602</v>
      </c>
      <c r="D154" t="s">
        <v>254</v>
      </c>
    </row>
    <row r="155" spans="1:5">
      <c r="A155" t="s">
        <v>278</v>
      </c>
      <c r="B155" t="s">
        <v>144</v>
      </c>
      <c r="C155" t="s">
        <v>287</v>
      </c>
      <c r="D155" t="s">
        <v>263</v>
      </c>
    </row>
    <row r="156" spans="1:5">
      <c r="A156" t="s">
        <v>582</v>
      </c>
      <c r="B156" t="s">
        <v>499</v>
      </c>
      <c r="C156" t="s">
        <v>453</v>
      </c>
      <c r="D156" t="s">
        <v>263</v>
      </c>
      <c r="E156" t="s">
        <v>707</v>
      </c>
    </row>
    <row r="157" spans="1:5" ht="18.75">
      <c r="A157" s="288" t="s">
        <v>518</v>
      </c>
      <c r="B157" s="288"/>
      <c r="C157" s="288"/>
      <c r="D157" s="288"/>
      <c r="E157" s="288"/>
    </row>
    <row r="158" spans="1:5">
      <c r="A158" t="s">
        <v>380</v>
      </c>
      <c r="B158" t="s">
        <v>351</v>
      </c>
      <c r="C158" t="s">
        <v>603</v>
      </c>
      <c r="D158" t="s">
        <v>254</v>
      </c>
    </row>
    <row r="159" spans="1:5">
      <c r="A159" t="s">
        <v>381</v>
      </c>
      <c r="B159" t="s">
        <v>352</v>
      </c>
      <c r="C159" t="s">
        <v>253</v>
      </c>
      <c r="D159" t="s">
        <v>254</v>
      </c>
    </row>
    <row r="160" spans="1:5">
      <c r="A160" t="s">
        <v>329</v>
      </c>
      <c r="B160" t="s">
        <v>249</v>
      </c>
      <c r="C160" t="s">
        <v>253</v>
      </c>
      <c r="D160" t="s">
        <v>254</v>
      </c>
    </row>
    <row r="161" spans="1:5">
      <c r="A161" t="s">
        <v>421</v>
      </c>
      <c r="B161" t="s">
        <v>420</v>
      </c>
      <c r="C161" t="s">
        <v>422</v>
      </c>
      <c r="D161" t="s">
        <v>254</v>
      </c>
      <c r="E161" t="s">
        <v>627</v>
      </c>
    </row>
    <row r="162" spans="1:5">
      <c r="A162" t="s">
        <v>278</v>
      </c>
      <c r="B162" t="s">
        <v>144</v>
      </c>
      <c r="C162" t="s">
        <v>287</v>
      </c>
      <c r="D162" t="s">
        <v>263</v>
      </c>
    </row>
    <row r="163" spans="1:5">
      <c r="A163" t="s">
        <v>279</v>
      </c>
      <c r="B163" t="s">
        <v>165</v>
      </c>
      <c r="C163" t="s">
        <v>280</v>
      </c>
      <c r="D163" t="s">
        <v>263</v>
      </c>
    </row>
    <row r="164" spans="1:5">
      <c r="A164" t="s">
        <v>281</v>
      </c>
      <c r="B164" t="s">
        <v>166</v>
      </c>
      <c r="C164" t="s">
        <v>280</v>
      </c>
      <c r="D164" t="s">
        <v>263</v>
      </c>
    </row>
    <row r="165" spans="1:5">
      <c r="A165" t="s">
        <v>282</v>
      </c>
      <c r="B165" t="s">
        <v>167</v>
      </c>
      <c r="C165" t="s">
        <v>280</v>
      </c>
      <c r="D165" t="s">
        <v>263</v>
      </c>
    </row>
    <row r="166" spans="1:5">
      <c r="A166" t="s">
        <v>283</v>
      </c>
      <c r="B166" t="s">
        <v>168</v>
      </c>
      <c r="C166" t="s">
        <v>280</v>
      </c>
      <c r="D166" t="s">
        <v>263</v>
      </c>
    </row>
    <row r="167" spans="1:5">
      <c r="A167" t="s">
        <v>284</v>
      </c>
      <c r="B167" t="s">
        <v>169</v>
      </c>
      <c r="C167" t="s">
        <v>285</v>
      </c>
      <c r="D167" t="s">
        <v>263</v>
      </c>
      <c r="E167" t="s">
        <v>623</v>
      </c>
    </row>
    <row r="168" spans="1:5">
      <c r="A168" t="s">
        <v>286</v>
      </c>
      <c r="B168" t="s">
        <v>170</v>
      </c>
      <c r="C168" t="s">
        <v>287</v>
      </c>
      <c r="D168" t="s">
        <v>263</v>
      </c>
      <c r="E168" t="s">
        <v>624</v>
      </c>
    </row>
    <row r="169" spans="1:5">
      <c r="A169" t="s">
        <v>288</v>
      </c>
      <c r="B169" t="s">
        <v>171</v>
      </c>
      <c r="C169" t="s">
        <v>287</v>
      </c>
      <c r="D169" t="s">
        <v>263</v>
      </c>
    </row>
    <row r="170" spans="1:5">
      <c r="A170" t="s">
        <v>289</v>
      </c>
      <c r="B170" t="s">
        <v>172</v>
      </c>
      <c r="C170" t="s">
        <v>287</v>
      </c>
      <c r="D170" t="s">
        <v>263</v>
      </c>
    </row>
    <row r="171" spans="1:5">
      <c r="A171" t="s">
        <v>290</v>
      </c>
      <c r="B171" t="s">
        <v>173</v>
      </c>
      <c r="C171" t="s">
        <v>285</v>
      </c>
      <c r="D171" t="s">
        <v>263</v>
      </c>
      <c r="E171" t="s">
        <v>173</v>
      </c>
    </row>
    <row r="172" spans="1:5">
      <c r="A172" t="s">
        <v>291</v>
      </c>
      <c r="B172" t="s">
        <v>174</v>
      </c>
      <c r="C172" t="s">
        <v>280</v>
      </c>
      <c r="D172" t="s">
        <v>263</v>
      </c>
    </row>
    <row r="173" spans="1:5">
      <c r="A173" t="s">
        <v>292</v>
      </c>
      <c r="B173" t="s">
        <v>175</v>
      </c>
      <c r="C173" t="s">
        <v>280</v>
      </c>
      <c r="D173" t="s">
        <v>263</v>
      </c>
    </row>
    <row r="174" spans="1:5">
      <c r="A174" t="s">
        <v>293</v>
      </c>
      <c r="B174" t="s">
        <v>176</v>
      </c>
      <c r="C174" t="s">
        <v>280</v>
      </c>
      <c r="D174" t="s">
        <v>263</v>
      </c>
    </row>
    <row r="175" spans="1:5">
      <c r="A175" t="s">
        <v>294</v>
      </c>
      <c r="B175" t="s">
        <v>177</v>
      </c>
      <c r="C175" t="s">
        <v>285</v>
      </c>
      <c r="D175" t="s">
        <v>263</v>
      </c>
      <c r="E175" t="s">
        <v>177</v>
      </c>
    </row>
    <row r="176" spans="1:5">
      <c r="A176" t="s">
        <v>295</v>
      </c>
      <c r="B176" t="s">
        <v>178</v>
      </c>
      <c r="C176" t="s">
        <v>280</v>
      </c>
      <c r="D176" t="s">
        <v>263</v>
      </c>
      <c r="E176" t="s">
        <v>625</v>
      </c>
    </row>
    <row r="177" spans="1:5">
      <c r="A177" t="s">
        <v>296</v>
      </c>
      <c r="B177" t="s">
        <v>179</v>
      </c>
      <c r="C177" t="s">
        <v>285</v>
      </c>
      <c r="D177" t="s">
        <v>263</v>
      </c>
      <c r="E177" t="s">
        <v>179</v>
      </c>
    </row>
    <row r="178" spans="1:5">
      <c r="A178" t="s">
        <v>299</v>
      </c>
      <c r="B178" t="s">
        <v>182</v>
      </c>
      <c r="C178" t="s">
        <v>280</v>
      </c>
      <c r="D178" t="s">
        <v>263</v>
      </c>
      <c r="E178" t="s">
        <v>626</v>
      </c>
    </row>
    <row r="179" spans="1:5">
      <c r="A179" t="s">
        <v>582</v>
      </c>
      <c r="B179" t="s">
        <v>499</v>
      </c>
      <c r="C179" t="s">
        <v>453</v>
      </c>
      <c r="D179" t="s">
        <v>263</v>
      </c>
      <c r="E179" t="s">
        <v>707</v>
      </c>
    </row>
    <row r="180" spans="1:5" ht="18.75">
      <c r="A180" s="288" t="s">
        <v>590</v>
      </c>
      <c r="B180" s="288"/>
      <c r="C180" s="288"/>
      <c r="D180" s="288"/>
      <c r="E180" s="288"/>
    </row>
    <row r="181" spans="1:5">
      <c r="A181" t="s">
        <v>278</v>
      </c>
      <c r="B181" t="s">
        <v>144</v>
      </c>
      <c r="C181" t="s">
        <v>287</v>
      </c>
      <c r="D181" t="s">
        <v>263</v>
      </c>
    </row>
    <row r="182" spans="1:5">
      <c r="A182" t="s">
        <v>591</v>
      </c>
      <c r="B182" t="s">
        <v>145</v>
      </c>
      <c r="C182" t="s">
        <v>280</v>
      </c>
      <c r="D182" t="s">
        <v>263</v>
      </c>
      <c r="E182" t="s">
        <v>636</v>
      </c>
    </row>
    <row r="183" spans="1:5">
      <c r="A183" t="s">
        <v>592</v>
      </c>
      <c r="B183" t="s">
        <v>149</v>
      </c>
      <c r="C183" t="s">
        <v>287</v>
      </c>
      <c r="D183" t="s">
        <v>263</v>
      </c>
    </row>
    <row r="184" spans="1:5">
      <c r="A184" t="s">
        <v>593</v>
      </c>
      <c r="B184" t="s">
        <v>385</v>
      </c>
      <c r="C184" t="s">
        <v>453</v>
      </c>
      <c r="D184" t="s">
        <v>263</v>
      </c>
    </row>
    <row r="185" spans="1:5" ht="18.75">
      <c r="A185" s="288" t="s">
        <v>594</v>
      </c>
      <c r="B185" s="288"/>
      <c r="C185" s="288"/>
      <c r="D185" s="288"/>
      <c r="E185" s="288"/>
    </row>
    <row r="186" spans="1:5">
      <c r="A186" t="s">
        <v>329</v>
      </c>
      <c r="B186" t="s">
        <v>604</v>
      </c>
      <c r="C186" t="s">
        <v>253</v>
      </c>
      <c r="D186" t="s">
        <v>254</v>
      </c>
    </row>
    <row r="187" spans="1:5">
      <c r="A187" t="s">
        <v>595</v>
      </c>
      <c r="B187" t="s">
        <v>146</v>
      </c>
      <c r="C187" t="s">
        <v>253</v>
      </c>
      <c r="D187" t="s">
        <v>254</v>
      </c>
    </row>
    <row r="188" spans="1:5">
      <c r="A188" t="s">
        <v>283</v>
      </c>
      <c r="B188" t="s">
        <v>147</v>
      </c>
      <c r="C188" t="s">
        <v>280</v>
      </c>
      <c r="D188" t="s">
        <v>263</v>
      </c>
      <c r="E188" t="s">
        <v>637</v>
      </c>
    </row>
    <row r="189" spans="1:5">
      <c r="A189" t="s">
        <v>596</v>
      </c>
      <c r="B189" t="s">
        <v>148</v>
      </c>
      <c r="C189" t="s">
        <v>285</v>
      </c>
      <c r="D189" t="s">
        <v>263</v>
      </c>
    </row>
    <row r="190" spans="1:5" ht="18.75">
      <c r="A190" s="288" t="s">
        <v>597</v>
      </c>
      <c r="B190" s="288"/>
      <c r="C190" s="288"/>
      <c r="D190" s="288"/>
      <c r="E190" s="288"/>
    </row>
    <row r="191" spans="1:5">
      <c r="A191" t="s">
        <v>278</v>
      </c>
      <c r="B191" t="s">
        <v>144</v>
      </c>
      <c r="C191" t="s">
        <v>287</v>
      </c>
      <c r="D191" t="s">
        <v>263</v>
      </c>
    </row>
    <row r="192" spans="1:5">
      <c r="A192" t="s">
        <v>591</v>
      </c>
      <c r="B192" t="s">
        <v>145</v>
      </c>
      <c r="C192" t="s">
        <v>280</v>
      </c>
      <c r="D192" t="s">
        <v>263</v>
      </c>
      <c r="E192" t="s">
        <v>636</v>
      </c>
    </row>
    <row r="193" spans="1:5">
      <c r="A193" t="s">
        <v>592</v>
      </c>
      <c r="B193" t="s">
        <v>383</v>
      </c>
      <c r="C193" t="s">
        <v>287</v>
      </c>
      <c r="D193" t="s">
        <v>263</v>
      </c>
    </row>
    <row r="194" spans="1:5">
      <c r="A194" t="s">
        <v>598</v>
      </c>
      <c r="B194" t="s">
        <v>384</v>
      </c>
      <c r="C194" t="s">
        <v>453</v>
      </c>
      <c r="D194" t="s">
        <v>263</v>
      </c>
    </row>
    <row r="195" spans="1:5" ht="18.75">
      <c r="A195" s="288" t="s">
        <v>673</v>
      </c>
      <c r="B195" s="288"/>
      <c r="C195" s="288"/>
      <c r="D195" s="288"/>
      <c r="E195" s="288"/>
    </row>
    <row r="196" spans="1:5">
      <c r="A196" t="s">
        <v>693</v>
      </c>
      <c r="B196" t="s">
        <v>678</v>
      </c>
      <c r="C196" t="s">
        <v>253</v>
      </c>
      <c r="D196" t="s">
        <v>254</v>
      </c>
    </row>
    <row r="197" spans="1:5">
      <c r="A197" t="s">
        <v>694</v>
      </c>
      <c r="B197" t="s">
        <v>679</v>
      </c>
      <c r="C197" t="s">
        <v>422</v>
      </c>
      <c r="D197" t="s">
        <v>254</v>
      </c>
      <c r="E197" t="s">
        <v>627</v>
      </c>
    </row>
    <row r="198" spans="1:5">
      <c r="A198" t="s">
        <v>695</v>
      </c>
      <c r="B198" t="s">
        <v>680</v>
      </c>
      <c r="C198" t="s">
        <v>253</v>
      </c>
      <c r="D198" t="s">
        <v>254</v>
      </c>
    </row>
    <row r="199" spans="1:5">
      <c r="A199" t="s">
        <v>696</v>
      </c>
      <c r="B199" t="s">
        <v>681</v>
      </c>
      <c r="C199" t="s">
        <v>253</v>
      </c>
      <c r="D199" t="s">
        <v>254</v>
      </c>
    </row>
    <row r="200" spans="1:5">
      <c r="A200" t="s">
        <v>697</v>
      </c>
      <c r="B200" t="s">
        <v>682</v>
      </c>
      <c r="C200" t="s">
        <v>253</v>
      </c>
      <c r="D200" t="s">
        <v>254</v>
      </c>
    </row>
    <row r="201" spans="1:5">
      <c r="A201" t="s">
        <v>675</v>
      </c>
      <c r="B201" t="s">
        <v>683</v>
      </c>
      <c r="C201" t="s">
        <v>253</v>
      </c>
      <c r="D201" t="s">
        <v>254</v>
      </c>
    </row>
    <row r="202" spans="1:5">
      <c r="A202" t="s">
        <v>676</v>
      </c>
      <c r="B202" t="s">
        <v>684</v>
      </c>
      <c r="C202" t="s">
        <v>422</v>
      </c>
      <c r="D202" t="s">
        <v>254</v>
      </c>
      <c r="E202" t="s">
        <v>627</v>
      </c>
    </row>
    <row r="203" spans="1:5">
      <c r="A203" t="s">
        <v>698</v>
      </c>
      <c r="B203" t="s">
        <v>685</v>
      </c>
      <c r="C203" t="s">
        <v>253</v>
      </c>
      <c r="D203" t="s">
        <v>254</v>
      </c>
    </row>
    <row r="204" spans="1:5">
      <c r="A204" t="s">
        <v>677</v>
      </c>
      <c r="B204" t="s">
        <v>686</v>
      </c>
      <c r="C204" t="s">
        <v>253</v>
      </c>
      <c r="D204" t="s">
        <v>254</v>
      </c>
    </row>
    <row r="205" spans="1:5">
      <c r="A205" t="s">
        <v>699</v>
      </c>
      <c r="B205" t="s">
        <v>687</v>
      </c>
      <c r="C205" t="s">
        <v>253</v>
      </c>
      <c r="D205" t="s">
        <v>254</v>
      </c>
    </row>
    <row r="206" spans="1:5">
      <c r="A206" t="s">
        <v>700</v>
      </c>
      <c r="B206" t="s">
        <v>658</v>
      </c>
      <c r="C206" t="s">
        <v>285</v>
      </c>
      <c r="D206" t="s">
        <v>263</v>
      </c>
    </row>
    <row r="207" spans="1:5">
      <c r="A207" t="s">
        <v>701</v>
      </c>
      <c r="B207" t="s">
        <v>692</v>
      </c>
      <c r="C207" t="s">
        <v>285</v>
      </c>
      <c r="D207" t="s">
        <v>263</v>
      </c>
    </row>
    <row r="208" spans="1:5">
      <c r="A208" t="s">
        <v>702</v>
      </c>
      <c r="B208" t="s">
        <v>690</v>
      </c>
      <c r="C208" t="s">
        <v>285</v>
      </c>
      <c r="D208" t="s">
        <v>263</v>
      </c>
    </row>
    <row r="209" spans="1:4">
      <c r="A209" t="s">
        <v>703</v>
      </c>
      <c r="B209" t="s">
        <v>660</v>
      </c>
      <c r="C209" t="s">
        <v>267</v>
      </c>
      <c r="D209" t="s">
        <v>263</v>
      </c>
    </row>
    <row r="210" spans="1:4">
      <c r="A210" t="s">
        <v>704</v>
      </c>
      <c r="B210" t="s">
        <v>691</v>
      </c>
      <c r="C210" t="s">
        <v>267</v>
      </c>
      <c r="D210" t="s">
        <v>263</v>
      </c>
    </row>
    <row r="211" spans="1:4">
      <c r="A211" t="s">
        <v>705</v>
      </c>
      <c r="B211" t="s">
        <v>688</v>
      </c>
      <c r="C211" t="s">
        <v>262</v>
      </c>
      <c r="D211" t="s">
        <v>263</v>
      </c>
    </row>
    <row r="212" spans="1:4">
      <c r="A212" t="s">
        <v>689</v>
      </c>
      <c r="B212" t="s">
        <v>662</v>
      </c>
      <c r="C212" t="s">
        <v>267</v>
      </c>
      <c r="D212" t="s">
        <v>263</v>
      </c>
    </row>
    <row r="213" spans="1:4">
      <c r="A213" t="s">
        <v>709</v>
      </c>
      <c r="B213" t="s">
        <v>708</v>
      </c>
      <c r="C213" t="s">
        <v>267</v>
      </c>
      <c r="D213" t="s">
        <v>263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00B050"/>
  </sheetPr>
  <dimension ref="A2:XFC63"/>
  <sheetViews>
    <sheetView showGridLines="0" tabSelected="1" topLeftCell="D7" zoomScale="85" zoomScaleNormal="85" workbookViewId="0">
      <pane xSplit="2" ySplit="6" topLeftCell="F41" activePane="bottomRight" state="frozen"/>
      <selection activeCell="D7" sqref="D7"/>
      <selection pane="topRight" activeCell="F7" sqref="F7"/>
      <selection pane="bottomLeft" activeCell="D13" sqref="D13"/>
      <selection pane="bottomRight" activeCell="F44" sqref="F44"/>
    </sheetView>
  </sheetViews>
  <sheetFormatPr defaultColWidth="0" defaultRowHeight="15" zeroHeight="1"/>
  <cols>
    <col min="1" max="3" width="2.7109375" hidden="1" customWidth="1"/>
    <col min="4" max="4" width="2.7109375" customWidth="1"/>
    <col min="5" max="5" width="6.5703125" customWidth="1"/>
    <col min="6" max="6" width="46.5703125" customWidth="1"/>
    <col min="7" max="7" width="5.5703125" hidden="1" customWidth="1"/>
    <col min="8" max="8" width="14.85546875" style="121" customWidth="1"/>
    <col min="9" max="10" width="16.7109375" style="121" customWidth="1"/>
    <col min="11" max="12" width="16.7109375" customWidth="1"/>
    <col min="13" max="13" width="16.7109375" style="101" customWidth="1"/>
    <col min="14" max="14" width="19.28515625" style="54" customWidth="1"/>
    <col min="15" max="15" width="18.7109375" style="54" customWidth="1"/>
    <col min="16" max="16" width="16.7109375" style="121" customWidth="1"/>
    <col min="17" max="17" width="16.7109375" style="101" customWidth="1"/>
    <col min="18" max="19" width="16.7109375" style="121" customWidth="1"/>
    <col min="20" max="20" width="18" style="121" customWidth="1"/>
    <col min="21" max="21" width="20.140625" style="54" customWidth="1"/>
    <col min="22" max="22" width="16.7109375" style="54" customWidth="1"/>
    <col min="23" max="23" width="12.28515625" style="54" customWidth="1"/>
    <col min="24" max="24" width="16.7109375" style="121" customWidth="1"/>
    <col min="25" max="25" width="15.42578125" style="54" customWidth="1"/>
    <col min="26" max="26" width="18.42578125" style="121" customWidth="1"/>
    <col min="27" max="27" width="2.7109375" customWidth="1"/>
    <col min="28" max="16382" width="5.5703125" hidden="1"/>
    <col min="16383" max="16383" width="2.85546875" hidden="1"/>
    <col min="16384" max="16384" width="5.5703125" hidden="1"/>
  </cols>
  <sheetData>
    <row r="2" spans="5:58" hidden="1">
      <c r="H2" s="121" t="s">
        <v>144</v>
      </c>
      <c r="I2" s="121" t="s">
        <v>165</v>
      </c>
      <c r="J2" s="121" t="s">
        <v>166</v>
      </c>
      <c r="K2" t="s">
        <v>167</v>
      </c>
      <c r="L2" t="s">
        <v>168</v>
      </c>
      <c r="M2" s="101" t="s">
        <v>169</v>
      </c>
      <c r="N2" s="54" t="s">
        <v>170</v>
      </c>
      <c r="O2" s="54" t="s">
        <v>171</v>
      </c>
      <c r="P2" s="121" t="s">
        <v>172</v>
      </c>
      <c r="Q2" s="101" t="s">
        <v>173</v>
      </c>
      <c r="R2" s="121" t="s">
        <v>174</v>
      </c>
      <c r="S2" s="121" t="s">
        <v>175</v>
      </c>
      <c r="T2" s="121" t="s">
        <v>176</v>
      </c>
      <c r="U2" s="54" t="s">
        <v>177</v>
      </c>
      <c r="V2" s="54" t="s">
        <v>178</v>
      </c>
      <c r="W2" s="54" t="s">
        <v>179</v>
      </c>
      <c r="X2" s="121" t="s">
        <v>180</v>
      </c>
      <c r="Y2" s="54" t="s">
        <v>181</v>
      </c>
      <c r="Z2" s="121" t="s">
        <v>182</v>
      </c>
    </row>
    <row r="7" spans="5:58" ht="15" customHeight="1"/>
    <row r="8" spans="5:58" ht="11.25" customHeight="1"/>
    <row r="9" spans="5:58" ht="18.75" customHeight="1">
      <c r="E9" s="436" t="s">
        <v>133</v>
      </c>
      <c r="F9" s="450" t="s">
        <v>0</v>
      </c>
      <c r="G9" s="451"/>
      <c r="H9" s="431" t="s">
        <v>2</v>
      </c>
      <c r="I9" s="431" t="s">
        <v>3</v>
      </c>
      <c r="J9" s="431" t="s">
        <v>4</v>
      </c>
      <c r="K9" s="414" t="s">
        <v>5</v>
      </c>
      <c r="L9" s="414" t="s">
        <v>6</v>
      </c>
      <c r="M9" s="435" t="s">
        <v>7</v>
      </c>
      <c r="N9" s="411" t="s">
        <v>8</v>
      </c>
      <c r="O9" s="412"/>
      <c r="P9" s="412"/>
      <c r="Q9" s="413"/>
      <c r="R9" s="431" t="s">
        <v>9</v>
      </c>
      <c r="S9" s="439" t="s">
        <v>505</v>
      </c>
      <c r="T9" s="431" t="s">
        <v>134</v>
      </c>
      <c r="U9" s="456" t="s">
        <v>11</v>
      </c>
      <c r="V9" s="414" t="s">
        <v>12</v>
      </c>
      <c r="W9" s="414"/>
      <c r="X9" s="414" t="s">
        <v>13</v>
      </c>
      <c r="Y9" s="414"/>
      <c r="Z9" s="431" t="s">
        <v>14</v>
      </c>
    </row>
    <row r="10" spans="5:58" ht="28.5" customHeight="1">
      <c r="E10" s="437"/>
      <c r="F10" s="452"/>
      <c r="G10" s="453"/>
      <c r="H10" s="431"/>
      <c r="I10" s="431"/>
      <c r="J10" s="431"/>
      <c r="K10" s="414"/>
      <c r="L10" s="414"/>
      <c r="M10" s="435"/>
      <c r="N10" s="411" t="s">
        <v>15</v>
      </c>
      <c r="O10" s="412"/>
      <c r="P10" s="413"/>
      <c r="Q10" s="435" t="s">
        <v>16</v>
      </c>
      <c r="R10" s="431"/>
      <c r="S10" s="440"/>
      <c r="T10" s="431"/>
      <c r="U10" s="456"/>
      <c r="V10" s="414"/>
      <c r="W10" s="414"/>
      <c r="X10" s="414"/>
      <c r="Y10" s="414"/>
      <c r="Z10" s="431"/>
    </row>
    <row r="11" spans="5:58" ht="113.25" customHeight="1">
      <c r="E11" s="438"/>
      <c r="F11" s="454"/>
      <c r="G11" s="455"/>
      <c r="H11" s="431"/>
      <c r="I11" s="431"/>
      <c r="J11" s="431"/>
      <c r="K11" s="414"/>
      <c r="L11" s="414"/>
      <c r="M11" s="435"/>
      <c r="N11" s="55" t="s">
        <v>17</v>
      </c>
      <c r="O11" s="55" t="s">
        <v>18</v>
      </c>
      <c r="P11" s="122" t="s">
        <v>19</v>
      </c>
      <c r="Q11" s="435"/>
      <c r="R11" s="431"/>
      <c r="S11" s="441"/>
      <c r="T11" s="431"/>
      <c r="U11" s="456"/>
      <c r="V11" s="55" t="s">
        <v>20</v>
      </c>
      <c r="W11" s="55" t="s">
        <v>21</v>
      </c>
      <c r="X11" s="122" t="s">
        <v>20</v>
      </c>
      <c r="Y11" s="55" t="s">
        <v>21</v>
      </c>
      <c r="Z11" s="431"/>
    </row>
    <row r="12" spans="5:58" ht="18.75" customHeight="1">
      <c r="E12" s="98" t="s">
        <v>22</v>
      </c>
      <c r="F12" s="432" t="s">
        <v>23</v>
      </c>
      <c r="G12" s="432"/>
      <c r="H12" s="432"/>
      <c r="I12" s="432"/>
      <c r="J12" s="432"/>
      <c r="K12" s="432"/>
      <c r="L12" s="432"/>
      <c r="M12" s="432"/>
      <c r="N12" s="432"/>
      <c r="O12" s="432"/>
      <c r="P12" s="432"/>
      <c r="Q12" s="432"/>
      <c r="R12" s="432"/>
      <c r="S12" s="432"/>
      <c r="T12" s="432"/>
      <c r="U12" s="432"/>
      <c r="V12" s="432"/>
      <c r="W12" s="432"/>
      <c r="X12" s="432"/>
      <c r="Y12" s="432"/>
      <c r="Z12" s="310"/>
    </row>
    <row r="13" spans="5:58" ht="20.100000000000001" customHeight="1">
      <c r="E13" s="99" t="s">
        <v>24</v>
      </c>
      <c r="F13" s="205" t="s">
        <v>25</v>
      </c>
      <c r="G13" s="100"/>
      <c r="H13" s="123"/>
      <c r="I13" s="123"/>
      <c r="J13" s="123"/>
      <c r="K13" s="100"/>
      <c r="L13" s="100"/>
      <c r="M13" s="102"/>
      <c r="N13" s="118"/>
      <c r="O13" s="118"/>
      <c r="P13" s="123"/>
      <c r="Q13" s="102"/>
      <c r="R13" s="123"/>
      <c r="S13" s="123"/>
      <c r="T13" s="123"/>
      <c r="U13" s="100"/>
      <c r="V13" s="118"/>
      <c r="W13" s="100"/>
      <c r="X13" s="123"/>
      <c r="Y13" s="100"/>
      <c r="Z13" s="311"/>
    </row>
    <row r="14" spans="5:58" ht="20.100000000000001" customHeight="1">
      <c r="E14" s="87" t="s">
        <v>26</v>
      </c>
      <c r="F14" s="206" t="s">
        <v>27</v>
      </c>
      <c r="G14" s="203"/>
      <c r="H14" s="165" t="str">
        <f>IFERROR(IF(COUNT(IndHUF!$AD$13),IF(IndHUF!$AD$13=0,"0",IndHUF!$AD$13),""),"")</f>
        <v/>
      </c>
      <c r="I14" s="300" t="str">
        <f>+IF(COUNT(IndHUF!H16),IndHUF!H16,"")</f>
        <v/>
      </c>
      <c r="J14" s="300" t="str">
        <f>+IF(COUNT(IndHUF!I16),IndHUF!I16,"")</f>
        <v/>
      </c>
      <c r="K14" s="111" t="str">
        <f>+IF(COUNT(IndHUF!J16),IndHUF!J16,"")</f>
        <v/>
      </c>
      <c r="L14" s="111" t="str">
        <f>+IF(COUNT(IndHUF!K16),IndHUF!K16,"")</f>
        <v/>
      </c>
      <c r="M14" s="147" t="str">
        <f>+IFERROR(IF(COUNT(L14),ROUND(L14/'Shareholding Pattern'!$L$57*100,2),""),0)</f>
        <v/>
      </c>
      <c r="N14" s="164" t="str">
        <f>+IF(COUNT(+IndHUF!M16),SUM(+IndHUF!M16),"")</f>
        <v/>
      </c>
      <c r="O14" s="164" t="str">
        <f>+IF(COUNT(+IndHUF!N16),SUM(+IndHUF!N16),"")</f>
        <v/>
      </c>
      <c r="P14" s="300" t="str">
        <f>+IF(COUNT(IndHUF!O16),IndHUF!O16,"")</f>
        <v/>
      </c>
      <c r="Q14" s="147" t="str">
        <f>+IF(COUNT(IndHUF!P16),IndHUF!P16,"")</f>
        <v/>
      </c>
      <c r="R14" s="300" t="str">
        <f>+IF(COUNT(IndHUF!Q16),IndHUF!Q16,"")</f>
        <v/>
      </c>
      <c r="S14" s="300" t="str">
        <f>+IF(COUNT(IndHUF!R16),IndHUF!R16,"")</f>
        <v/>
      </c>
      <c r="T14" s="300" t="str">
        <f>+IF(COUNT(IndHUF!S16),IndHUF!S16,"")</f>
        <v/>
      </c>
      <c r="U14" s="112" t="str">
        <f>+IFERROR(IF(COUNT(L14,T14),ROUND(SUM(L14,T14)/SUM('Shareholding Pattern'!$L$57,'Shareholding Pattern'!$T$57)*100,2),""),0)</f>
        <v/>
      </c>
      <c r="V14" s="176" t="str">
        <f>+IF(COUNT(IndHUF!U16),IndHUF!U16,"")</f>
        <v/>
      </c>
      <c r="W14" s="160" t="str">
        <f>+IFERROR(IF(COUNT(V14),ROUND(SUM(V14)/SUM(L14)*100,2),""),0)</f>
        <v/>
      </c>
      <c r="X14" s="176" t="str">
        <f>+IF(COUNT(IndHUF!W16),IndHUF!W16,"")</f>
        <v/>
      </c>
      <c r="Y14" s="112" t="str">
        <f>+IFERROR(IF(COUNT(X14),ROUND(SUM(X14)/SUM(L14)*100,2),""),0)</f>
        <v/>
      </c>
      <c r="Z14" s="300" t="str">
        <f>+IF(COUNT(IndHUF!Y16),IndHUF!Y16,"")</f>
        <v/>
      </c>
      <c r="AA14" s="17"/>
      <c r="AR14" t="s">
        <v>184</v>
      </c>
      <c r="AX14" t="s">
        <v>218</v>
      </c>
      <c r="AZ14" t="s">
        <v>387</v>
      </c>
      <c r="BF14" t="s">
        <v>328</v>
      </c>
    </row>
    <row r="15" spans="5:58" ht="20.100000000000001" customHeight="1">
      <c r="E15" s="88" t="s">
        <v>28</v>
      </c>
      <c r="F15" s="207" t="s">
        <v>29</v>
      </c>
      <c r="G15" s="203"/>
      <c r="H15" s="165" t="str">
        <f>IFERROR(IF(COUNT(CGAndSG!$AD$13),IF(CGAndSG!$AD$13=0,"0",CGAndSG!$AD$13),""),"")</f>
        <v/>
      </c>
      <c r="I15" s="300" t="str">
        <f>IFERROR(IF(COUNT(CGAndSG!H16),(CGAndSG!H16),""),"")</f>
        <v/>
      </c>
      <c r="J15" s="300" t="str">
        <f>IFERROR(IF(COUNT(CGAndSG!I16),(CGAndSG!I16),""),"")</f>
        <v/>
      </c>
      <c r="K15" s="111" t="str">
        <f>IFERROR(IF(COUNT(CGAndSG!J16),(CGAndSG!J16),""),"")</f>
        <v/>
      </c>
      <c r="L15" s="111" t="str">
        <f>IFERROR(IF(COUNT(CGAndSG!K16),(CGAndSG!K16),""),"")</f>
        <v/>
      </c>
      <c r="M15" s="147" t="str">
        <f>+IFERROR(IF(COUNT(L15),ROUND(L15/'Shareholding Pattern'!$L$57*100,2),""),0)</f>
        <v/>
      </c>
      <c r="N15" s="249" t="str">
        <f>IFERROR(IF(COUNT(CGAndSG!M16),(CGAndSG!M16),""),"")</f>
        <v/>
      </c>
      <c r="O15" s="164" t="str">
        <f>IFERROR(IF(COUNT(CGAndSG!N16),(CGAndSG!N16),""),"")</f>
        <v/>
      </c>
      <c r="P15" s="300" t="str">
        <f>IFERROR(IF(COUNT(CGAndSG!O16),(CGAndSG!O16),""),"")</f>
        <v/>
      </c>
      <c r="Q15" s="147" t="str">
        <f>IFERROR(IF(COUNT(CGAndSG!P16),(CGAndSG!P16),""),0)</f>
        <v/>
      </c>
      <c r="R15" s="300" t="str">
        <f>IFERROR(IF(COUNT(CGAndSG!Q16),(CGAndSG!Q16),""),"")</f>
        <v/>
      </c>
      <c r="S15" s="300" t="str">
        <f>IFERROR(IF(COUNT(CGAndSG!R16),(CGAndSG!R16),""),"")</f>
        <v/>
      </c>
      <c r="T15" s="300" t="str">
        <f>IFERROR(IF(COUNT(CGAndSG!S16),(CGAndSG!S16),""),"")</f>
        <v/>
      </c>
      <c r="U15" s="112" t="str">
        <f>+IFERROR(IF(COUNT(L15,T15),ROUND(SUM(L15,T15)/SUM('Shareholding Pattern'!$L$57,'Shareholding Pattern'!$T$57)*100,2),""),0)</f>
        <v/>
      </c>
      <c r="V15" s="176" t="str">
        <f>IFERROR(IF(COUNT(CGAndSG!U16),(CGAndSG!U16),""),"")</f>
        <v/>
      </c>
      <c r="W15" s="160" t="str">
        <f t="shared" ref="W15:W17" si="0">+IFERROR(IF(COUNT(V15),ROUND(SUM(V15)/SUM(L15)*100,2),""),0)</f>
        <v/>
      </c>
      <c r="X15" s="176" t="str">
        <f>IFERROR(IF(COUNT(CGAndSG!W16),(CGAndSG!W16),""),"")</f>
        <v/>
      </c>
      <c r="Y15" s="112" t="str">
        <f t="shared" ref="Y15:Y17" si="1">+IFERROR(IF(COUNT(X15),ROUND(SUM(X15)/SUM(L15)*100,2),""),0)</f>
        <v/>
      </c>
      <c r="Z15" s="300" t="str">
        <f>IFERROR(IF(COUNT(CGAndSG!Y16),(CGAndSG!Y16),""),"")</f>
        <v/>
      </c>
      <c r="AA15" s="17"/>
      <c r="AR15" t="s">
        <v>185</v>
      </c>
      <c r="AX15" t="s">
        <v>219</v>
      </c>
      <c r="AZ15" t="s">
        <v>388</v>
      </c>
      <c r="BF15" t="s">
        <v>330</v>
      </c>
    </row>
    <row r="16" spans="5:58" ht="20.100000000000001" customHeight="1">
      <c r="E16" s="87" t="s">
        <v>30</v>
      </c>
      <c r="F16" s="207" t="s">
        <v>31</v>
      </c>
      <c r="H16" s="166" t="str">
        <f>IFERROR(IF(COUNT(Banks!$AD$13),IF(Banks!$AD$13=0,"0",Banks!$AD$13),""),"")</f>
        <v/>
      </c>
      <c r="I16" s="300" t="str">
        <f>IFERROR(IF(COUNT(Banks!H16),(Banks!H16),""),"")</f>
        <v/>
      </c>
      <c r="J16" s="300" t="str">
        <f>IFERROR(IF(COUNT(Banks!I16),(Banks!I16),""),"")</f>
        <v/>
      </c>
      <c r="K16" s="90" t="str">
        <f>IFERROR(IF(COUNT(Banks!J16),(Banks!J16),""),"")</f>
        <v/>
      </c>
      <c r="L16" s="111" t="str">
        <f>IFERROR(IF(COUNT(Banks!K16),(Banks!K16),""),"")</f>
        <v/>
      </c>
      <c r="M16" s="147" t="str">
        <f>+IFERROR(IF(COUNT(L16),ROUND(L16/'Shareholding Pattern'!$L$57*100,2),""),0)</f>
        <v/>
      </c>
      <c r="N16" s="249" t="str">
        <f>IFERROR(IF(COUNT(Banks!M16),(Banks!M16),""),"")</f>
        <v/>
      </c>
      <c r="O16" s="164" t="str">
        <f>IFERROR(IF(COUNT(Banks!N16),(Banks!N16),""),"")</f>
        <v/>
      </c>
      <c r="P16" s="300" t="str">
        <f>IFERROR(IF(COUNT(Banks!O16),(Banks!O16),""),"")</f>
        <v/>
      </c>
      <c r="Q16" s="147" t="str">
        <f>IFERROR(IF(COUNT(Banks!P16),(Banks!P16),""),0)</f>
        <v/>
      </c>
      <c r="R16" s="300" t="str">
        <f>IFERROR(IF(COUNT(Banks!Q16),(Banks!Q16),""),"")</f>
        <v/>
      </c>
      <c r="S16" s="300" t="str">
        <f>IFERROR(IF(COUNT(Banks!R16),(Banks!R16),""),"")</f>
        <v/>
      </c>
      <c r="T16" s="300" t="str">
        <f>IFERROR(IF(COUNT(Banks!S16),(Banks!S16),""),"")</f>
        <v/>
      </c>
      <c r="U16" s="112" t="str">
        <f>+IFERROR(IF(COUNT(L16,T16),ROUND(SUM(L16,T16)/SUM('Shareholding Pattern'!$L$57,'Shareholding Pattern'!$T$57)*100,2),""),0)</f>
        <v/>
      </c>
      <c r="V16" s="176" t="str">
        <f>IFERROR(IF(COUNT(Banks!U16),(Banks!U16),""),"")</f>
        <v/>
      </c>
      <c r="W16" s="160" t="str">
        <f t="shared" si="0"/>
        <v/>
      </c>
      <c r="X16" s="176" t="str">
        <f>IFERROR(IF(COUNT(Banks!W16),(Banks!W16),""),"")</f>
        <v/>
      </c>
      <c r="Y16" s="112" t="str">
        <f t="shared" si="1"/>
        <v/>
      </c>
      <c r="Z16" s="300" t="str">
        <f>IFERROR(IF(COUNT(Banks!Y16),(Banks!Y16),""),"")</f>
        <v/>
      </c>
      <c r="AA16" s="17"/>
      <c r="AR16" t="s">
        <v>186</v>
      </c>
      <c r="AX16" t="s">
        <v>331</v>
      </c>
      <c r="AZ16" t="s">
        <v>227</v>
      </c>
      <c r="BF16" t="s">
        <v>353</v>
      </c>
    </row>
    <row r="17" spans="5:58" ht="20.100000000000001" customHeight="1">
      <c r="E17" s="91" t="s">
        <v>32</v>
      </c>
      <c r="F17" s="208" t="s">
        <v>33</v>
      </c>
      <c r="H17" s="166" t="str">
        <f>IFERROR(IF(COUNT(OtherIND!$AG$13),IF(OtherIND!$AG$13=0,"0",OtherIND!$AG$13),""),"")</f>
        <v/>
      </c>
      <c r="I17" s="301" t="str">
        <f>IFERROR(IF(COUNT(OtherIND!J16),(OtherIND!J16),""),"")</f>
        <v/>
      </c>
      <c r="J17" s="301" t="str">
        <f>IFERROR(IF(COUNT(OtherIND!K16),(OtherIND!K16),""),"")</f>
        <v/>
      </c>
      <c r="K17" s="113" t="str">
        <f>IFERROR(IF(COUNT(OtherIND!L16),(OtherIND!L16),""),"")</f>
        <v/>
      </c>
      <c r="L17" s="113" t="str">
        <f>IFERROR(IF(COUNT(OtherIND!M16),(OtherIND!M16),""),"")</f>
        <v/>
      </c>
      <c r="M17" s="180" t="str">
        <f>+IFERROR(IF(COUNT(L17),ROUND(L17/'Shareholding Pattern'!$L$57*100,2),""),0)</f>
        <v/>
      </c>
      <c r="N17" s="249" t="str">
        <f>IFERROR(IF(COUNT(OtherIND!O16),(OtherIND!O16),""),"")</f>
        <v/>
      </c>
      <c r="O17" s="164" t="str">
        <f>IFERROR(IF(COUNT(OtherIND!P16),(OtherIND!P16),""),"")</f>
        <v/>
      </c>
      <c r="P17" s="301" t="str">
        <f>IFERROR(IF(COUNT(OtherIND!Q16),(OtherIND!Q16),""),"")</f>
        <v/>
      </c>
      <c r="Q17" s="180" t="str">
        <f>IFERROR(IF(COUNT(OtherIND!R16),(OtherIND!R16),""),0)</f>
        <v/>
      </c>
      <c r="R17" s="301" t="str">
        <f>IFERROR(IF(COUNT(OtherIND!S16),(OtherIND!S16),""),"")</f>
        <v/>
      </c>
      <c r="S17" s="301" t="str">
        <f>IFERROR(IF(COUNT(OtherIND!T16),(OtherIND!T16),""),"")</f>
        <v/>
      </c>
      <c r="T17" s="301" t="str">
        <f>IFERROR(IF(COUNT(OtherIND!U16),(OtherIND!U16),""),"")</f>
        <v/>
      </c>
      <c r="U17" s="114" t="str">
        <f>+IFERROR(IF(COUNT(L17,T17),ROUND(SUM(L17,T17)/SUM('Shareholding Pattern'!$L$57,'Shareholding Pattern'!$T$57)*100,2),""),0)</f>
        <v/>
      </c>
      <c r="V17" s="176" t="str">
        <f>IFERROR(IF(COUNT(OtherIND!W16),(OtherIND!W16),""),"")</f>
        <v/>
      </c>
      <c r="W17" s="197" t="str">
        <f t="shared" si="0"/>
        <v/>
      </c>
      <c r="X17" s="176" t="str">
        <f>IFERROR(IF(COUNT(OtherIND!Y16),(OtherIND!Y16),""),"")</f>
        <v/>
      </c>
      <c r="Y17" s="114" t="str">
        <f t="shared" si="1"/>
        <v/>
      </c>
      <c r="Z17" s="301" t="str">
        <f>IFERROR(IF(COUNT(OtherIND!AA16),(OtherIND!AA16),""),"")</f>
        <v/>
      </c>
      <c r="AA17" s="17"/>
      <c r="AR17" t="s">
        <v>187</v>
      </c>
      <c r="AX17" t="s">
        <v>332</v>
      </c>
      <c r="AZ17" t="s">
        <v>390</v>
      </c>
      <c r="BF17" t="s">
        <v>369</v>
      </c>
    </row>
    <row r="18" spans="5:58" ht="20.100000000000001" customHeight="1">
      <c r="E18" s="433" t="s">
        <v>35</v>
      </c>
      <c r="F18" s="433"/>
      <c r="G18" s="433"/>
      <c r="H18" s="52" t="str">
        <f>+IFERROR(IF(COUNT(H14:H17),ROUND(SUM(H14:H17),0),""),"")</f>
        <v/>
      </c>
      <c r="I18" s="52" t="str">
        <f t="shared" ref="I18:Z18" si="2">+IFERROR(IF(COUNT(I14:I17),ROUND(SUM(I14:I17),0),""),"")</f>
        <v/>
      </c>
      <c r="J18" s="52" t="str">
        <f t="shared" si="2"/>
        <v/>
      </c>
      <c r="K18" s="4" t="str">
        <f t="shared" si="2"/>
        <v/>
      </c>
      <c r="L18" s="52" t="str">
        <f t="shared" si="2"/>
        <v/>
      </c>
      <c r="M18" s="149" t="str">
        <f>+IFERROR(IF(COUNT(L18),ROUND(L18/'Shareholding Pattern'!$L$57*100,2),""),0)</f>
        <v/>
      </c>
      <c r="N18" s="119" t="str">
        <f t="shared" si="2"/>
        <v/>
      </c>
      <c r="O18" s="119" t="str">
        <f t="shared" si="2"/>
        <v/>
      </c>
      <c r="P18" s="52" t="str">
        <f t="shared" si="2"/>
        <v/>
      </c>
      <c r="Q18" s="157" t="str">
        <f>IFERROR(IF(COUNT(P18),ROUND(P18/$P$58*100,2),""),0)</f>
        <v/>
      </c>
      <c r="R18" s="52" t="str">
        <f t="shared" si="2"/>
        <v/>
      </c>
      <c r="S18" s="52" t="str">
        <f t="shared" si="2"/>
        <v/>
      </c>
      <c r="T18" s="52" t="str">
        <f t="shared" si="2"/>
        <v/>
      </c>
      <c r="U18" s="115" t="str">
        <f>+IFERROR(IF(COUNT(L18,T18),ROUND(SUM(L18,T18)/SUM('Shareholding Pattern'!$L$57,'Shareholding Pattern'!$T$57)*100,2),""),0)</f>
        <v/>
      </c>
      <c r="V18" s="52" t="str">
        <f t="shared" si="2"/>
        <v/>
      </c>
      <c r="W18" s="161" t="str">
        <f>+IFERROR(IF(COUNT(V18),ROUND(SUM(V18)/SUM(L18)*100,2),""),0)</f>
        <v/>
      </c>
      <c r="X18" s="52" t="str">
        <f t="shared" si="2"/>
        <v/>
      </c>
      <c r="Y18" s="116" t="str">
        <f>+IFERROR(IF(COUNT(X18),ROUND(SUM(X18)/SUM(L18)*100,2),""),0)</f>
        <v/>
      </c>
      <c r="Z18" s="52" t="str">
        <f t="shared" si="2"/>
        <v/>
      </c>
      <c r="AA18" s="17"/>
      <c r="AR18" t="s">
        <v>188</v>
      </c>
      <c r="AX18" t="s">
        <v>333</v>
      </c>
      <c r="AZ18" t="s">
        <v>228</v>
      </c>
      <c r="BF18" t="s">
        <v>354</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312"/>
      <c r="AA19" s="17"/>
      <c r="AX19" t="s">
        <v>39</v>
      </c>
      <c r="AZ19" t="s">
        <v>229</v>
      </c>
      <c r="BF19" t="s">
        <v>355</v>
      </c>
    </row>
    <row r="20" spans="5:58" ht="34.5" customHeight="1">
      <c r="E20" s="88" t="s">
        <v>26</v>
      </c>
      <c r="F20" s="212" t="s">
        <v>38</v>
      </c>
      <c r="H20" s="165">
        <f>IFERROR(IF(COUNT(Individuals!$AD$13),IF(Individuals!$AD$13=0,"0",Individuals!$AD$13),""),"")</f>
        <v>1</v>
      </c>
      <c r="I20" s="165">
        <f>IFERROR(IF(COUNT(Individuals!H17),(Individuals!H17),""),"")</f>
        <v>5522972</v>
      </c>
      <c r="J20" s="165" t="str">
        <f>IFERROR(IF(COUNT(Individuals!I17),(Individuals!I17),""),"")</f>
        <v/>
      </c>
      <c r="K20" s="93" t="str">
        <f>IFERROR(IF(COUNT(Individuals!J17),(Individuals!J17),""),"")</f>
        <v/>
      </c>
      <c r="L20" s="165">
        <f>IFERROR(IF(COUNT(Individuals!K17),(Individuals!K17),""),"")</f>
        <v>5522972</v>
      </c>
      <c r="M20" s="148">
        <f>+IFERROR(IF(COUNT(L20),ROUND(L20/'Shareholding Pattern'!$L$57*100,2),""),0)</f>
        <v>35.729999999999997</v>
      </c>
      <c r="N20" s="249">
        <f>IFERROR(IF(COUNT(Individuals!M17),(Individuals!M17),""),"")</f>
        <v>5522972</v>
      </c>
      <c r="O20" s="164" t="str">
        <f>IFERROR(IF(COUNT(Individuals!N17),(Individuals!N17),""),"")</f>
        <v/>
      </c>
      <c r="P20" s="165">
        <f>IFERROR(IF(COUNT(Individuals!O17),(Individuals!O17),""),"")</f>
        <v>5522972</v>
      </c>
      <c r="Q20" s="159">
        <f>IFERROR(IF(COUNT(Individuals!P17),(Individuals!P17),""),0)</f>
        <v>35.729999999999997</v>
      </c>
      <c r="R20" s="165" t="str">
        <f>IFERROR(IF(COUNT(Individuals!Q17),(Individuals!Q17),""),"")</f>
        <v/>
      </c>
      <c r="S20" s="165" t="str">
        <f>IFERROR(IF(COUNT(Individuals!R17),(Individuals!R17),""),"")</f>
        <v/>
      </c>
      <c r="T20" s="165" t="str">
        <f>IFERROR(IF(COUNT(Individuals!S17),(Individuals!S17),""),"")</f>
        <v/>
      </c>
      <c r="U20" s="117">
        <f>+IFERROR(IF(COUNT(L20,T20),ROUND(SUM(L20,T20)/SUM('Shareholding Pattern'!$L$57,'Shareholding Pattern'!$T$57)*100,2),""),0)</f>
        <v>35.729999999999997</v>
      </c>
      <c r="V20" s="176" t="str">
        <f>IFERROR(IF(COUNT(Individuals!U17),(Individuals!U17),""),"")</f>
        <v/>
      </c>
      <c r="W20" s="226" t="str">
        <f t="shared" ref="W20:W25" si="3">+IFERROR(IF(COUNT(V20),ROUND(SUM(V20)/SUM(L20)*100,2),""),0)</f>
        <v/>
      </c>
      <c r="X20" s="176" t="str">
        <f>IFERROR(IF(COUNT(Individuals!W17),(Individuals!W17),""),"")</f>
        <v/>
      </c>
      <c r="Y20" s="117" t="str">
        <f t="shared" ref="Y20:Y26" si="4">+IFERROR(IF(COUNT(X20),ROUND(SUM(X20)/SUM(L20)*100,2),""),0)</f>
        <v/>
      </c>
      <c r="Z20" s="165">
        <f>IFERROR(IF(COUNT(Individuals!Y17),(Individuals!Y17),""),"")</f>
        <v>5522972</v>
      </c>
      <c r="AA20" s="17"/>
      <c r="AR20" t="s">
        <v>189</v>
      </c>
      <c r="AX20" t="s">
        <v>40</v>
      </c>
      <c r="AZ20" t="s">
        <v>231</v>
      </c>
      <c r="BF20" t="s">
        <v>371</v>
      </c>
    </row>
    <row r="21" spans="5:58" ht="20.100000000000001" customHeight="1">
      <c r="E21" s="88" t="s">
        <v>28</v>
      </c>
      <c r="F21" s="214" t="s">
        <v>39</v>
      </c>
      <c r="H21" s="166" t="str">
        <f>IFERROR(IF(COUNT(Government!$AD$13),IF(Government!$AD$13=0,"0",Government!$AD$13),""),"")</f>
        <v/>
      </c>
      <c r="I21" s="166" t="str">
        <f>IFERROR(IF(COUNT(Government!H16),(Government!H16),""),"")</f>
        <v/>
      </c>
      <c r="J21" s="166" t="str">
        <f>IFERROR(IF(COUNT(Government!I16),(Government!I16),""),"")</f>
        <v/>
      </c>
      <c r="K21" s="89" t="str">
        <f>IFERROR(IF(COUNT(Government!J16),(Government!J16),""),"")</f>
        <v/>
      </c>
      <c r="L21" s="166" t="str">
        <f>IFERROR(IF(COUNT(Government!K16),(Government!K16),""),"")</f>
        <v/>
      </c>
      <c r="M21" s="147" t="str">
        <f>+IFERROR(IF(COUNT(L21),ROUND(L21/'Shareholding Pattern'!$L$57*100,2),""),0)</f>
        <v/>
      </c>
      <c r="N21" s="249" t="str">
        <f>IFERROR(IF(COUNT(Government!M16),(Government!M16),""),"")</f>
        <v/>
      </c>
      <c r="O21" s="164" t="str">
        <f>IFERROR(IF(COUNT(Government!N16),(Government!N16),""),"")</f>
        <v/>
      </c>
      <c r="P21" s="166" t="str">
        <f>IFERROR(IF(COUNT(Government!O16),(Government!O16),""),"")</f>
        <v/>
      </c>
      <c r="Q21" s="156" t="str">
        <f>IFERROR(IF(COUNT(Government!P16),(Government!P16),""),0)</f>
        <v/>
      </c>
      <c r="R21" s="166" t="str">
        <f>IFERROR(IF(COUNT(Government!Q16),(Government!Q16),""),"")</f>
        <v/>
      </c>
      <c r="S21" s="166" t="str">
        <f>IFERROR(IF(COUNT(Government!R16),(Government!R16),""),"")</f>
        <v/>
      </c>
      <c r="T21" s="166" t="str">
        <f>IFERROR(IF(COUNT(Government!S16),(Government!S16),""),"")</f>
        <v/>
      </c>
      <c r="U21" s="112" t="str">
        <f>+IFERROR(IF(COUNT(L21,T21),ROUND(SUM(L21,T21)/SUM('Shareholding Pattern'!$L$57,'Shareholding Pattern'!$T$57)*100,2),""),0)</f>
        <v/>
      </c>
      <c r="V21" s="176" t="str">
        <f>IFERROR(IF(COUNT(Government!U16),(Government!U16),""),"")</f>
        <v/>
      </c>
      <c r="W21" s="160" t="str">
        <f t="shared" si="3"/>
        <v/>
      </c>
      <c r="X21" s="176" t="str">
        <f>IFERROR(IF(COUNT(Government!W16),(Government!W16),""),"")</f>
        <v/>
      </c>
      <c r="Y21" s="112" t="str">
        <f t="shared" si="4"/>
        <v/>
      </c>
      <c r="Z21" s="166" t="str">
        <f>IFERROR(IF(COUNT(Government!Y16),(Government!Y16),""),"")</f>
        <v/>
      </c>
      <c r="AA21" s="17"/>
      <c r="AR21" t="s">
        <v>190</v>
      </c>
      <c r="AX21" t="s">
        <v>334</v>
      </c>
      <c r="AZ21" t="s">
        <v>230</v>
      </c>
      <c r="BF21" t="s">
        <v>356</v>
      </c>
    </row>
    <row r="22" spans="5:58" ht="20.100000000000001" customHeight="1">
      <c r="E22" s="88" t="s">
        <v>30</v>
      </c>
      <c r="F22" s="214" t="s">
        <v>40</v>
      </c>
      <c r="H22" s="166" t="str">
        <f>IFERROR(IF(COUNT(Institutions!$AD$13),IF(Institutions!$AD$13=0,"0",Institutions!$AD$13),""),"")</f>
        <v/>
      </c>
      <c r="I22" s="166" t="str">
        <f>IFERROR(IF(COUNT(Institutions!H16),(Institutions!H16),""),"")</f>
        <v/>
      </c>
      <c r="J22" s="166" t="str">
        <f>IFERROR(IF(COUNT(Institutions!I16),(Institutions!I16),""),"")</f>
        <v/>
      </c>
      <c r="K22" s="89" t="str">
        <f>IFERROR(IF(COUNT(Institutions!J16),(Institutions!J16),""),"")</f>
        <v/>
      </c>
      <c r="L22" s="166" t="str">
        <f>IFERROR(IF(COUNT(Institutions!K16),(Institutions!K16),""),"")</f>
        <v/>
      </c>
      <c r="M22" s="147" t="str">
        <f>+IFERROR(IF(COUNT(L22),ROUND(L22/'Shareholding Pattern'!$L$57*100,2),""),0)</f>
        <v/>
      </c>
      <c r="N22" s="249" t="str">
        <f>IFERROR(IF(COUNT(Institutions!M16),(Institutions!M16),""),"")</f>
        <v/>
      </c>
      <c r="O22" s="164" t="str">
        <f>IFERROR(IF(COUNT(Institutions!N16),(Institutions!N16),""),"")</f>
        <v/>
      </c>
      <c r="P22" s="166" t="str">
        <f>IFERROR(IF(COUNT(Institutions!O16),(Institutions!O16),""),"")</f>
        <v/>
      </c>
      <c r="Q22" s="156" t="str">
        <f>IFERROR(IF(COUNT(Institutions!P16),(Institutions!P16),""),0)</f>
        <v/>
      </c>
      <c r="R22" s="166" t="str">
        <f>IFERROR(IF(COUNT(Institutions!Q16),(Institutions!Q16),""),"")</f>
        <v/>
      </c>
      <c r="S22" s="166" t="str">
        <f>IFERROR(IF(COUNT(Institutions!R16),(Institutions!R16),""),"")</f>
        <v/>
      </c>
      <c r="T22" s="166" t="str">
        <f>IFERROR(IF(COUNT(Institutions!S16),(Institutions!S16),""),"")</f>
        <v/>
      </c>
      <c r="U22" s="112" t="str">
        <f>+IFERROR(IF(COUNT(L22,T22),ROUND(SUM(L22,T22)/SUM('Shareholding Pattern'!$L$57,'Shareholding Pattern'!$T$57)*100,2),""),0)</f>
        <v/>
      </c>
      <c r="V22" s="176" t="str">
        <f>IFERROR(IF(COUNT(Institutions!U16),(Institutions!U16),""),"")</f>
        <v/>
      </c>
      <c r="W22" s="160" t="str">
        <f t="shared" si="3"/>
        <v/>
      </c>
      <c r="X22" s="176" t="str">
        <f>IFERROR(IF(COUNT(Institutions!W16),(Institutions!W16),""),"")</f>
        <v/>
      </c>
      <c r="Y22" s="112" t="str">
        <f t="shared" si="4"/>
        <v/>
      </c>
      <c r="Z22" s="166" t="str">
        <f>IFERROR(IF(COUNT(Institutions!Y16),(Institutions!Y16),""),"")</f>
        <v/>
      </c>
      <c r="AA22" s="17"/>
      <c r="AR22" t="s">
        <v>192</v>
      </c>
      <c r="AX22" t="s">
        <v>335</v>
      </c>
      <c r="AZ22" t="s">
        <v>232</v>
      </c>
      <c r="BF22" t="s">
        <v>372</v>
      </c>
    </row>
    <row r="23" spans="5:58" ht="20.100000000000001" customHeight="1">
      <c r="E23" s="88" t="s">
        <v>32</v>
      </c>
      <c r="F23" s="214" t="s">
        <v>41</v>
      </c>
      <c r="H23" s="166" t="str">
        <f>IFERROR(IF(COUNT(FPIPromoter!$AD$13),IF(FPIPromoter!$AD$13=0,"0",FPIPromoter!$AD$13),""),"")</f>
        <v/>
      </c>
      <c r="I23" s="166" t="str">
        <f>IFERROR(IF(COUNT(FPIPromoter!H16),(FPIPromoter!H16),""),"")</f>
        <v/>
      </c>
      <c r="J23" s="166" t="str">
        <f>IFERROR(IF(COUNT(FPIPromoter!I16),(FPIPromoter!I16),""),"")</f>
        <v/>
      </c>
      <c r="K23" s="89" t="str">
        <f>IFERROR(IF(COUNT(FPIPromoter!J16),(FPIPromoter!J16),""),"")</f>
        <v/>
      </c>
      <c r="L23" s="166" t="str">
        <f>IFERROR(IF(COUNT(FPIPromoter!K16),(FPIPromoter!K16),""),"")</f>
        <v/>
      </c>
      <c r="M23" s="147" t="str">
        <f>+IFERROR(IF(COUNT(L23),ROUND(L23/'Shareholding Pattern'!$L$57*100,2),""),0)</f>
        <v/>
      </c>
      <c r="N23" s="249" t="str">
        <f>IFERROR(IF(COUNT(FPIPromoter!M16),(FPIPromoter!M16),""),"")</f>
        <v/>
      </c>
      <c r="O23" s="164" t="str">
        <f>IFERROR(IF(COUNT(FPIPromoter!N16),(FPIPromoter!N16),""),"")</f>
        <v/>
      </c>
      <c r="P23" s="166" t="str">
        <f>IFERROR(IF(COUNT(FPIPromoter!O16),(FPIPromoter!O16),""),"")</f>
        <v/>
      </c>
      <c r="Q23" s="156" t="str">
        <f>IFERROR(IF(COUNT(FPIPromoter!P16),(FPIPromoter!P16),""),0)</f>
        <v/>
      </c>
      <c r="R23" s="166" t="str">
        <f>IFERROR(IF(COUNT(FPIPromoter!Q16),(FPIPromoter!Q16),""),"")</f>
        <v/>
      </c>
      <c r="S23" s="166" t="str">
        <f>IFERROR(IF(COUNT(FPIPromoter!R16),(FPIPromoter!R16),""),"")</f>
        <v/>
      </c>
      <c r="T23" s="166" t="str">
        <f>IFERROR(IF(COUNT(FPIPromoter!S16),(FPIPromoter!S16),""),"")</f>
        <v/>
      </c>
      <c r="U23" s="112" t="str">
        <f>+IFERROR(IF(COUNT(L23,T23),ROUND(SUM(L23,T23)/SUM('Shareholding Pattern'!$L$57,'Shareholding Pattern'!$T$57)*100,2),""),0)</f>
        <v/>
      </c>
      <c r="V23" s="176" t="str">
        <f>IFERROR(IF(COUNT(FPIPromoter!U16),(FPIPromoter!U16),""),"")</f>
        <v/>
      </c>
      <c r="W23" s="160" t="str">
        <f t="shared" si="3"/>
        <v/>
      </c>
      <c r="X23" s="176" t="str">
        <f>IFERROR(IF(COUNT(FPIPromoter!W16),(FPIPromoter!W16),""),"")</f>
        <v/>
      </c>
      <c r="Y23" s="112" t="str">
        <f t="shared" si="4"/>
        <v/>
      </c>
      <c r="Z23" s="166" t="str">
        <f>IFERROR(IF(COUNT(FPIPromoter!Y16),(FPIPromoter!Y16),""),"")</f>
        <v/>
      </c>
      <c r="AA23" s="17"/>
      <c r="AR23" t="s">
        <v>191</v>
      </c>
      <c r="AX23" t="s">
        <v>336</v>
      </c>
      <c r="AZ23" t="s">
        <v>233</v>
      </c>
      <c r="BF23" t="s">
        <v>373</v>
      </c>
    </row>
    <row r="24" spans="5:58" ht="20.100000000000001" customHeight="1">
      <c r="E24" s="94" t="s">
        <v>42</v>
      </c>
      <c r="F24" s="216" t="s">
        <v>33</v>
      </c>
      <c r="H24" s="184" t="str">
        <f>IFERROR(IF(COUNT(OtherForeign!$AG$13),IF(OtherForeign!$AG$13=0,"0",OtherForeign!$AG$13),""),"")</f>
        <v/>
      </c>
      <c r="I24" s="184" t="str">
        <f>IFERROR(IF(COUNT(OtherForeign!J16),(OtherForeign!J16),""),"")</f>
        <v/>
      </c>
      <c r="J24" s="184" t="str">
        <f>IFERROR(IF(COUNT(OtherForeign!K16),(OtherForeign!K16),""),"")</f>
        <v/>
      </c>
      <c r="K24" s="95" t="str">
        <f>IFERROR(IF(COUNT(OtherForeign!L16),(OtherForeign!L16),""),"")</f>
        <v/>
      </c>
      <c r="L24" s="184" t="str">
        <f>IFERROR(IF(COUNT(OtherForeign!M16),(OtherForeign!M16),""),"")</f>
        <v/>
      </c>
      <c r="M24" s="180" t="str">
        <f>+IFERROR(IF(COUNT(L24),ROUND(L24/'Shareholding Pattern'!$L$57*100,2),""),0)</f>
        <v/>
      </c>
      <c r="N24" s="249" t="str">
        <f>IFERROR(IF(COUNT(OtherForeign!O16),(OtherForeign!O16),""),"")</f>
        <v/>
      </c>
      <c r="O24" s="164" t="str">
        <f>IFERROR(IF(COUNT(OtherForeign!P16),(OtherForeign!P16),""),"")</f>
        <v/>
      </c>
      <c r="P24" s="184" t="str">
        <f>IFERROR(IF(COUNT(OtherForeign!Q16),(OtherForeign!Q16),""),"")</f>
        <v/>
      </c>
      <c r="Q24" s="185" t="str">
        <f>IFERROR(IF(COUNT(OtherForeign!R16),(OtherForeign!R16),""),0)</f>
        <v/>
      </c>
      <c r="R24" s="184" t="str">
        <f>IFERROR(IF(COUNT(OtherForeign!S16),(OtherForeign!S16),""),"")</f>
        <v/>
      </c>
      <c r="S24" s="184" t="str">
        <f>IFERROR(IF(COUNT(OtherForeign!T16),(OtherForeign!T16),""),"")</f>
        <v/>
      </c>
      <c r="T24" s="184" t="str">
        <f>IFERROR(IF(COUNT(OtherForeign!U16),(OtherForeign!U16),""),"")</f>
        <v/>
      </c>
      <c r="U24" s="114" t="str">
        <f>+IFERROR(IF(COUNT(L24,T24),ROUND(SUM(L24,T24)/SUM('Shareholding Pattern'!$L$57,'Shareholding Pattern'!$T$57)*100,2),""),0)</f>
        <v/>
      </c>
      <c r="V24" s="176" t="str">
        <f>IFERROR(IF(COUNT(OtherForeign!W16),(OtherForeign!W16),""),"")</f>
        <v/>
      </c>
      <c r="W24" s="197" t="str">
        <f t="shared" si="3"/>
        <v/>
      </c>
      <c r="X24" s="176" t="str">
        <f>IFERROR(IF(COUNT(OtherForeign!Y16),(OtherForeign!Y16),""),"")</f>
        <v/>
      </c>
      <c r="Y24" s="114" t="str">
        <f t="shared" si="4"/>
        <v/>
      </c>
      <c r="Z24" s="184" t="str">
        <f>IFERROR(IF(COUNT(OtherForeign!AA16),(OtherForeign!AA16),""),"")</f>
        <v/>
      </c>
      <c r="AA24" s="17"/>
      <c r="AR24" t="s">
        <v>193</v>
      </c>
      <c r="AX24" t="s">
        <v>337</v>
      </c>
      <c r="AZ24" t="s">
        <v>234</v>
      </c>
      <c r="BF24" t="s">
        <v>357</v>
      </c>
    </row>
    <row r="25" spans="5:58" ht="20.100000000000001" customHeight="1">
      <c r="E25" s="433" t="s">
        <v>43</v>
      </c>
      <c r="F25" s="433"/>
      <c r="G25" s="433"/>
      <c r="H25" s="137">
        <f>+IFERROR(IF(COUNT(H20:H24),ROUND(SUM(H20:H24),0),""),"")</f>
        <v>1</v>
      </c>
      <c r="I25" s="137">
        <f t="shared" ref="I25:Z25" si="5">+IFERROR(IF(COUNT(I20:I24),ROUND(SUM(I20:I24),0),""),"")</f>
        <v>5522972</v>
      </c>
      <c r="J25" s="137" t="str">
        <f t="shared" si="5"/>
        <v/>
      </c>
      <c r="K25" s="135" t="str">
        <f t="shared" si="5"/>
        <v/>
      </c>
      <c r="L25" s="137">
        <f t="shared" si="5"/>
        <v>5522972</v>
      </c>
      <c r="M25" s="149">
        <f>+IFERROR(IF(COUNT(L25),ROUND(L25/'Shareholding Pattern'!$L$57*100,2),""),0)</f>
        <v>35.729999999999997</v>
      </c>
      <c r="N25" s="136">
        <f t="shared" si="5"/>
        <v>5522972</v>
      </c>
      <c r="O25" s="136" t="str">
        <f t="shared" si="5"/>
        <v/>
      </c>
      <c r="P25" s="137">
        <f t="shared" si="5"/>
        <v>5522972</v>
      </c>
      <c r="Q25" s="157">
        <f>IFERROR(IF(COUNT(P25),ROUND(P25/$P$58*100,2),""),0)</f>
        <v>35.729999999999997</v>
      </c>
      <c r="R25" s="302" t="str">
        <f t="shared" si="5"/>
        <v/>
      </c>
      <c r="S25" s="302" t="str">
        <f t="shared" si="5"/>
        <v/>
      </c>
      <c r="T25" s="137" t="str">
        <f t="shared" si="5"/>
        <v/>
      </c>
      <c r="U25" s="115">
        <f>+IFERROR(IF(COUNT(L25,T25),ROUND(SUM(L25,T25)/SUM('Shareholding Pattern'!$L$57,'Shareholding Pattern'!$T$57)*100,2),""),0)</f>
        <v>35.729999999999997</v>
      </c>
      <c r="V25" s="137" t="str">
        <f t="shared" si="5"/>
        <v/>
      </c>
      <c r="W25" s="161" t="str">
        <f t="shared" si="3"/>
        <v/>
      </c>
      <c r="X25" s="52" t="str">
        <f t="shared" si="5"/>
        <v/>
      </c>
      <c r="Y25" s="116" t="str">
        <f t="shared" si="4"/>
        <v/>
      </c>
      <c r="Z25" s="137">
        <f t="shared" si="5"/>
        <v>5522972</v>
      </c>
      <c r="AR25" t="s">
        <v>194</v>
      </c>
      <c r="AX25" t="s">
        <v>220</v>
      </c>
      <c r="AZ25" t="s">
        <v>235</v>
      </c>
      <c r="BF25" t="s">
        <v>358</v>
      </c>
    </row>
    <row r="26" spans="5:58" ht="36.75" customHeight="1">
      <c r="E26" s="434" t="s">
        <v>105</v>
      </c>
      <c r="F26" s="434"/>
      <c r="G26" s="434"/>
      <c r="H26" s="137">
        <f t="shared" ref="H26:Z26" si="6">+IFERROR(IF(COUNT(H18,H25),ROUND(SUM(H18,H25),0),""),"")</f>
        <v>1</v>
      </c>
      <c r="I26" s="137">
        <f t="shared" si="6"/>
        <v>5522972</v>
      </c>
      <c r="J26" s="137" t="str">
        <f t="shared" si="6"/>
        <v/>
      </c>
      <c r="K26" s="135" t="str">
        <f t="shared" si="6"/>
        <v/>
      </c>
      <c r="L26" s="137">
        <f t="shared" si="6"/>
        <v>5522972</v>
      </c>
      <c r="M26" s="149">
        <f>+IFERROR(IF(COUNT(L26),ROUND(L26/'Shareholding Pattern'!$L$57*100,2),""),0)</f>
        <v>35.729999999999997</v>
      </c>
      <c r="N26" s="136">
        <f t="shared" si="6"/>
        <v>5522972</v>
      </c>
      <c r="O26" s="136" t="str">
        <f t="shared" si="6"/>
        <v/>
      </c>
      <c r="P26" s="137">
        <f t="shared" si="6"/>
        <v>5522972</v>
      </c>
      <c r="Q26" s="157">
        <f>IFERROR(IF(COUNT(P26),ROUND(P26/$P$58*100,2),""),0)</f>
        <v>35.729999999999997</v>
      </c>
      <c r="R26" s="302" t="str">
        <f t="shared" si="6"/>
        <v/>
      </c>
      <c r="S26" s="302" t="str">
        <f t="shared" si="6"/>
        <v/>
      </c>
      <c r="T26" s="137" t="str">
        <f t="shared" si="6"/>
        <v/>
      </c>
      <c r="U26" s="115">
        <f>+IFERROR(IF(COUNT(L26,T26),ROUND(SUM(L26,T26)/SUM('Shareholding Pattern'!$L$57,'Shareholding Pattern'!$T$57)*100,2),""),0)</f>
        <v>35.729999999999997</v>
      </c>
      <c r="V26" s="137" t="str">
        <f t="shared" si="6"/>
        <v/>
      </c>
      <c r="W26" s="161" t="str">
        <f>+IFERROR(IF(COUNT(V26),ROUND(SUM(V26)/SUM(L26)*100,2),""),0)</f>
        <v/>
      </c>
      <c r="X26" s="137" t="str">
        <f t="shared" si="6"/>
        <v/>
      </c>
      <c r="Y26" s="116" t="str">
        <f t="shared" si="4"/>
        <v/>
      </c>
      <c r="Z26" s="137">
        <f t="shared" si="6"/>
        <v>5522972</v>
      </c>
      <c r="AR26" t="s">
        <v>195</v>
      </c>
      <c r="AX26" t="s">
        <v>338</v>
      </c>
      <c r="AZ26" t="s">
        <v>236</v>
      </c>
      <c r="BF26" t="s">
        <v>359</v>
      </c>
    </row>
    <row r="27" spans="5:58" ht="33" customHeight="1">
      <c r="E27" s="134"/>
      <c r="F27" s="210" t="s">
        <v>427</v>
      </c>
      <c r="M27"/>
      <c r="N27"/>
      <c r="O27"/>
      <c r="Q27"/>
      <c r="U27"/>
      <c r="V27"/>
      <c r="W27"/>
      <c r="X27"/>
      <c r="Y27"/>
      <c r="AX27" t="s">
        <v>339</v>
      </c>
      <c r="AZ27" t="s">
        <v>237</v>
      </c>
      <c r="BF27" t="s">
        <v>360</v>
      </c>
    </row>
    <row r="28" spans="5:58" ht="31.5" customHeight="1">
      <c r="E28" s="96" t="s">
        <v>44</v>
      </c>
      <c r="F28" s="273" t="s">
        <v>45</v>
      </c>
      <c r="G28" s="274"/>
      <c r="H28" s="317" t="s">
        <v>507</v>
      </c>
      <c r="I28" s="303"/>
      <c r="J28" s="303"/>
      <c r="K28" s="274"/>
      <c r="L28" s="274"/>
      <c r="M28" s="274"/>
      <c r="N28" s="274"/>
      <c r="O28" s="274"/>
      <c r="P28" s="303"/>
      <c r="Q28" s="274"/>
      <c r="R28" s="303"/>
      <c r="S28" s="303"/>
      <c r="T28" s="303"/>
      <c r="U28" s="274"/>
      <c r="V28" s="274"/>
      <c r="W28" s="274"/>
      <c r="X28" s="274"/>
      <c r="Y28" s="274"/>
      <c r="Z28" s="313"/>
      <c r="AX28" t="s">
        <v>340</v>
      </c>
      <c r="AZ28" t="s">
        <v>238</v>
      </c>
      <c r="BF28" t="s">
        <v>361</v>
      </c>
    </row>
    <row r="29" spans="5:58" ht="20.100000000000001" customHeight="1">
      <c r="E29" s="86" t="s">
        <v>24</v>
      </c>
      <c r="F29" s="442" t="s">
        <v>40</v>
      </c>
      <c r="G29" s="443"/>
      <c r="H29" s="443"/>
      <c r="I29" s="443"/>
      <c r="J29" s="443"/>
      <c r="K29" s="443"/>
      <c r="L29" s="443"/>
      <c r="M29" s="443"/>
      <c r="N29" s="443"/>
      <c r="O29" s="443"/>
      <c r="P29" s="443"/>
      <c r="Q29" s="443"/>
      <c r="R29" s="443"/>
      <c r="S29" s="443"/>
      <c r="T29" s="443"/>
      <c r="U29" s="443"/>
      <c r="V29" s="443"/>
      <c r="W29" s="443"/>
      <c r="X29" s="443"/>
      <c r="Y29" s="443"/>
      <c r="Z29" s="443"/>
      <c r="AX29" t="s">
        <v>341</v>
      </c>
      <c r="AZ29" t="s">
        <v>239</v>
      </c>
      <c r="BF29" t="s">
        <v>362</v>
      </c>
    </row>
    <row r="30" spans="5:58" ht="20.100000000000001" customHeight="1">
      <c r="E30" s="88" t="s">
        <v>26</v>
      </c>
      <c r="F30" s="217" t="s">
        <v>46</v>
      </c>
      <c r="H30" s="257">
        <v>1</v>
      </c>
      <c r="I30" s="257">
        <v>300</v>
      </c>
      <c r="J30" s="257"/>
      <c r="K30" s="110"/>
      <c r="L30" s="181">
        <f>+IFERROR(IF(COUNT(I30:K30),ROUND(SUM(I30:K30),0),""),"")</f>
        <v>300</v>
      </c>
      <c r="M30" s="182">
        <f>+IFERROR(IF(COUNT(L30),ROUND(L30/'Shareholding Pattern'!$L$57*100,2),""),"")</f>
        <v>0</v>
      </c>
      <c r="N30" s="272">
        <f t="shared" ref="N30" si="7">IF(I30="","",I30)</f>
        <v>300</v>
      </c>
      <c r="O30" s="110"/>
      <c r="P30" s="166">
        <f>+IFERROR(IF(COUNT(N30:O30),ROUND(SUM(N30:O30),0),""),"")</f>
        <v>300</v>
      </c>
      <c r="Q30" s="156">
        <f>+IFERROR(IF(COUNT(P30),ROUND(P30/'Shareholding Pattern'!$P$58*100,2),""),"")</f>
        <v>0</v>
      </c>
      <c r="R30" s="257"/>
      <c r="S30" s="257"/>
      <c r="T30" s="166" t="str">
        <f>+IFERROR(IF(COUNT(R30:S30),ROUND(SUM(R30:S30),0),""),"")</f>
        <v/>
      </c>
      <c r="U30" s="183">
        <f>+IFERROR(IF(COUNT(L30,T30),ROUND(SUM(L30,T30)/SUM('Shareholding Pattern'!$L$57,'Shareholding Pattern'!$T$57)*100,2),""),"")</f>
        <v>0</v>
      </c>
      <c r="V30" s="110"/>
      <c r="W30" s="160" t="str">
        <f t="shared" ref="W30:W41" si="8">+IFERROR(IF(COUNT(V30),ROUND(SUM(V30)/SUM(L30)*100,2),""),0)</f>
        <v/>
      </c>
      <c r="X30" s="462"/>
      <c r="Y30" s="463"/>
      <c r="Z30" s="257">
        <v>0</v>
      </c>
      <c r="AR30" t="s">
        <v>310</v>
      </c>
      <c r="AX30" t="s">
        <v>342</v>
      </c>
      <c r="AZ30" t="s">
        <v>240</v>
      </c>
      <c r="BF30" t="s">
        <v>363</v>
      </c>
    </row>
    <row r="31" spans="5:58" ht="20.100000000000001" customHeight="1">
      <c r="E31" s="88" t="s">
        <v>28</v>
      </c>
      <c r="F31" s="214" t="s">
        <v>47</v>
      </c>
      <c r="H31" s="257"/>
      <c r="I31" s="257"/>
      <c r="J31" s="257"/>
      <c r="K31" s="110"/>
      <c r="L31" s="166" t="str">
        <f t="shared" ref="L31:L39" si="9">+IFERROR(IF(COUNT(I31:K31),ROUND(SUM(I31:K31),0),""),"")</f>
        <v/>
      </c>
      <c r="M31" s="182" t="str">
        <f>+IFERROR(IF(COUNT(L31),ROUND(L31/'Shareholding Pattern'!$L$57*100,2),""),"")</f>
        <v/>
      </c>
      <c r="N31" s="272" t="str">
        <f>IF(I31="","",I31)</f>
        <v/>
      </c>
      <c r="O31" s="110"/>
      <c r="P31" s="166" t="str">
        <f t="shared" ref="P31:P38" si="10">+IFERROR(IF(COUNT(N31:O31),ROUND(SUM(N31:O31),0),""),"")</f>
        <v/>
      </c>
      <c r="Q31" s="156" t="str">
        <f>+IFERROR(IF(COUNT(P31),ROUND(P31/'Shareholding Pattern'!$P$58*100,2),""),"")</f>
        <v/>
      </c>
      <c r="R31" s="257"/>
      <c r="S31" s="257"/>
      <c r="T31" s="166" t="str">
        <f t="shared" ref="T31:T38" si="11">+IFERROR(IF(COUNT(R31:S31),ROUND(SUM(R31:S31),0),""),"")</f>
        <v/>
      </c>
      <c r="U31" s="183" t="str">
        <f>+IFERROR(IF(COUNT(L31,T31),ROUND(SUM(L31,T31)/SUM('Shareholding Pattern'!$L$57,'Shareholding Pattern'!$T$57)*100,2),""),"")</f>
        <v/>
      </c>
      <c r="V31" s="110"/>
      <c r="W31" s="160" t="str">
        <f t="shared" si="8"/>
        <v/>
      </c>
      <c r="X31" s="464"/>
      <c r="Y31" s="465"/>
      <c r="Z31" s="257"/>
      <c r="AR31" t="s">
        <v>196</v>
      </c>
      <c r="AX31" t="s">
        <v>343</v>
      </c>
      <c r="AZ31" t="s">
        <v>241</v>
      </c>
      <c r="BF31" t="s">
        <v>374</v>
      </c>
    </row>
    <row r="32" spans="5:58" ht="20.100000000000001" customHeight="1">
      <c r="E32" s="88" t="s">
        <v>30</v>
      </c>
      <c r="F32" s="214" t="s">
        <v>48</v>
      </c>
      <c r="H32" s="257"/>
      <c r="I32" s="257"/>
      <c r="J32" s="257"/>
      <c r="K32" s="110"/>
      <c r="L32" s="166" t="str">
        <f t="shared" si="9"/>
        <v/>
      </c>
      <c r="M32" s="182" t="str">
        <f>+IFERROR(IF(COUNT(L32),ROUND(L32/'Shareholding Pattern'!$L$57*100,2),""),"")</f>
        <v/>
      </c>
      <c r="N32" s="272" t="str">
        <f t="shared" ref="N32:N38" si="12">IF(I32="","",I32)</f>
        <v/>
      </c>
      <c r="O32" s="110"/>
      <c r="P32" s="166" t="str">
        <f t="shared" si="10"/>
        <v/>
      </c>
      <c r="Q32" s="156" t="str">
        <f>+IFERROR(IF(COUNT(P32),ROUND(P32/'Shareholding Pattern'!$P$58*100,2),""),"")</f>
        <v/>
      </c>
      <c r="R32" s="257"/>
      <c r="S32" s="257"/>
      <c r="T32" s="166" t="str">
        <f t="shared" si="11"/>
        <v/>
      </c>
      <c r="U32" s="183" t="str">
        <f>+IFERROR(IF(COUNT(L32,T32),ROUND(SUM(L32,T32)/SUM('Shareholding Pattern'!$L$57,'Shareholding Pattern'!$T$57)*100,2),""),"")</f>
        <v/>
      </c>
      <c r="V32" s="110"/>
      <c r="W32" s="160" t="str">
        <f t="shared" si="8"/>
        <v/>
      </c>
      <c r="X32" s="464"/>
      <c r="Y32" s="465"/>
      <c r="Z32" s="257"/>
      <c r="AR32" t="s">
        <v>197</v>
      </c>
      <c r="AX32" t="s">
        <v>221</v>
      </c>
      <c r="AZ32" t="s">
        <v>242</v>
      </c>
      <c r="BF32" t="s">
        <v>364</v>
      </c>
    </row>
    <row r="33" spans="5:58" ht="20.100000000000001" customHeight="1">
      <c r="E33" s="88" t="s">
        <v>32</v>
      </c>
      <c r="F33" s="214" t="s">
        <v>49</v>
      </c>
      <c r="H33" s="257"/>
      <c r="I33" s="257"/>
      <c r="J33" s="257"/>
      <c r="K33" s="110"/>
      <c r="L33" s="166" t="str">
        <f t="shared" si="9"/>
        <v/>
      </c>
      <c r="M33" s="182" t="str">
        <f>+IFERROR(IF(COUNT(L33),ROUND(L33/'Shareholding Pattern'!$L$57*100,2),""),"")</f>
        <v/>
      </c>
      <c r="N33" s="272" t="str">
        <f t="shared" si="12"/>
        <v/>
      </c>
      <c r="O33" s="110"/>
      <c r="P33" s="166" t="str">
        <f t="shared" si="10"/>
        <v/>
      </c>
      <c r="Q33" s="156" t="str">
        <f>+IFERROR(IF(COUNT(P33),ROUND(P33/'Shareholding Pattern'!$P$58*100,2),""),"")</f>
        <v/>
      </c>
      <c r="R33" s="257"/>
      <c r="S33" s="257"/>
      <c r="T33" s="166" t="str">
        <f t="shared" si="11"/>
        <v/>
      </c>
      <c r="U33" s="183" t="str">
        <f>+IFERROR(IF(COUNT(L33,T33),ROUND(SUM(L33,T33)/SUM('Shareholding Pattern'!$L$57,'Shareholding Pattern'!$T$57)*100,2),""),"")</f>
        <v/>
      </c>
      <c r="V33" s="110"/>
      <c r="W33" s="160" t="str">
        <f t="shared" si="8"/>
        <v/>
      </c>
      <c r="X33" s="464"/>
      <c r="Y33" s="465"/>
      <c r="Z33" s="257"/>
      <c r="AR33" t="s">
        <v>198</v>
      </c>
      <c r="AX33" t="s">
        <v>222</v>
      </c>
      <c r="AZ33" t="s">
        <v>243</v>
      </c>
      <c r="BF33" t="s">
        <v>365</v>
      </c>
    </row>
    <row r="34" spans="5:58" ht="20.100000000000001" customHeight="1">
      <c r="E34" s="88" t="s">
        <v>42</v>
      </c>
      <c r="F34" s="214" t="s">
        <v>50</v>
      </c>
      <c r="H34" s="257">
        <v>1</v>
      </c>
      <c r="I34" s="257">
        <v>8416</v>
      </c>
      <c r="J34" s="257"/>
      <c r="K34" s="110"/>
      <c r="L34" s="166">
        <f t="shared" si="9"/>
        <v>8416</v>
      </c>
      <c r="M34" s="182">
        <f>+IFERROR(IF(COUNT(L34),ROUND(L34/'Shareholding Pattern'!$L$57*100,2),""),"")</f>
        <v>0.05</v>
      </c>
      <c r="N34" s="272">
        <f t="shared" si="12"/>
        <v>8416</v>
      </c>
      <c r="O34" s="110"/>
      <c r="P34" s="166">
        <f t="shared" si="10"/>
        <v>8416</v>
      </c>
      <c r="Q34" s="156">
        <f>+IFERROR(IF(COUNT(P34),ROUND(P34/'Shareholding Pattern'!$P$58*100,2),""),"")</f>
        <v>0.05</v>
      </c>
      <c r="R34" s="257"/>
      <c r="S34" s="257"/>
      <c r="T34" s="166" t="str">
        <f>+IFERROR(IF(COUNT(R34,S34),ROUND(SUM(R34,S34),0),""),"")</f>
        <v/>
      </c>
      <c r="U34" s="183">
        <f>+IFERROR(IF(COUNT(L34,T34),ROUND(SUM(L34,T34)/SUM('Shareholding Pattern'!$L$57,'Shareholding Pattern'!$T$57)*100,2),""),"")</f>
        <v>0.05</v>
      </c>
      <c r="V34" s="110"/>
      <c r="W34" s="160" t="str">
        <f t="shared" si="8"/>
        <v/>
      </c>
      <c r="X34" s="464"/>
      <c r="Y34" s="465"/>
      <c r="Z34" s="257">
        <v>0</v>
      </c>
      <c r="AR34" t="s">
        <v>199</v>
      </c>
      <c r="AX34" t="s">
        <v>223</v>
      </c>
      <c r="AZ34" t="s">
        <v>244</v>
      </c>
      <c r="BF34" t="s">
        <v>366</v>
      </c>
    </row>
    <row r="35" spans="5:58" ht="20.100000000000001" customHeight="1">
      <c r="E35" s="88" t="s">
        <v>51</v>
      </c>
      <c r="F35" s="214" t="s">
        <v>31</v>
      </c>
      <c r="H35" s="257"/>
      <c r="I35" s="257"/>
      <c r="J35" s="257"/>
      <c r="K35" s="110"/>
      <c r="L35" s="166" t="str">
        <f t="shared" si="9"/>
        <v/>
      </c>
      <c r="M35" s="182" t="str">
        <f>+IFERROR(IF(COUNT(L35),ROUND(L35/'Shareholding Pattern'!$L$57*100,2),""),"")</f>
        <v/>
      </c>
      <c r="N35" s="272" t="str">
        <f t="shared" si="12"/>
        <v/>
      </c>
      <c r="O35" s="110"/>
      <c r="P35" s="166" t="str">
        <f t="shared" si="10"/>
        <v/>
      </c>
      <c r="Q35" s="156" t="str">
        <f>+IFERROR(IF(COUNT(P35),ROUND(P35/'Shareholding Pattern'!$P$58*100,2),""),"")</f>
        <v/>
      </c>
      <c r="R35" s="257"/>
      <c r="S35" s="257"/>
      <c r="T35" s="166" t="str">
        <f t="shared" si="11"/>
        <v/>
      </c>
      <c r="U35" s="183" t="str">
        <f>+IFERROR(IF(COUNT(L35,T35),ROUND(SUM(L35,T35)/SUM('Shareholding Pattern'!$L$57,'Shareholding Pattern'!$T$57)*100,2),""),"")</f>
        <v/>
      </c>
      <c r="V35" s="110"/>
      <c r="W35" s="160" t="str">
        <f t="shared" si="8"/>
        <v/>
      </c>
      <c r="X35" s="464"/>
      <c r="Y35" s="465"/>
      <c r="Z35" s="257"/>
      <c r="AR35" t="s">
        <v>200</v>
      </c>
      <c r="AX35" t="s">
        <v>224</v>
      </c>
      <c r="AZ35" t="s">
        <v>389</v>
      </c>
      <c r="BF35" t="s">
        <v>367</v>
      </c>
    </row>
    <row r="36" spans="5:58" ht="20.100000000000001" customHeight="1">
      <c r="E36" s="88" t="s">
        <v>52</v>
      </c>
      <c r="F36" s="214" t="s">
        <v>53</v>
      </c>
      <c r="H36" s="257"/>
      <c r="I36" s="257"/>
      <c r="J36" s="257"/>
      <c r="K36" s="110"/>
      <c r="L36" s="166" t="str">
        <f t="shared" si="9"/>
        <v/>
      </c>
      <c r="M36" s="182" t="str">
        <f>+IFERROR(IF(COUNT(L36),ROUND(L36/'Shareholding Pattern'!$L$57*100,2),""),"")</f>
        <v/>
      </c>
      <c r="N36" s="272" t="str">
        <f t="shared" si="12"/>
        <v/>
      </c>
      <c r="O36" s="110"/>
      <c r="P36" s="166" t="str">
        <f t="shared" si="10"/>
        <v/>
      </c>
      <c r="Q36" s="156" t="str">
        <f>+IFERROR(IF(COUNT(P36),ROUND(P36/'Shareholding Pattern'!$P$58*100,2),""),"")</f>
        <v/>
      </c>
      <c r="R36" s="257"/>
      <c r="S36" s="257"/>
      <c r="T36" s="166" t="str">
        <f t="shared" si="11"/>
        <v/>
      </c>
      <c r="U36" s="183" t="str">
        <f>+IFERROR(IF(COUNT(L36,T36),ROUND(SUM(L36,T36)/SUM('Shareholding Pattern'!$L$57,'Shareholding Pattern'!$T$57)*100,2),""),"")</f>
        <v/>
      </c>
      <c r="V36" s="110"/>
      <c r="W36" s="160" t="str">
        <f t="shared" si="8"/>
        <v/>
      </c>
      <c r="X36" s="464"/>
      <c r="Y36" s="465"/>
      <c r="Z36" s="257"/>
      <c r="AR36" t="s">
        <v>201</v>
      </c>
      <c r="AX36" t="s">
        <v>344</v>
      </c>
      <c r="AZ36" t="s">
        <v>245</v>
      </c>
      <c r="BF36" t="s">
        <v>368</v>
      </c>
    </row>
    <row r="37" spans="5:58" ht="20.100000000000001" customHeight="1">
      <c r="E37" s="88" t="s">
        <v>54</v>
      </c>
      <c r="F37" s="214" t="s">
        <v>55</v>
      </c>
      <c r="H37" s="257"/>
      <c r="I37" s="257"/>
      <c r="J37" s="257"/>
      <c r="K37" s="110"/>
      <c r="L37" s="166" t="str">
        <f t="shared" si="9"/>
        <v/>
      </c>
      <c r="M37" s="182" t="str">
        <f>+IFERROR(IF(COUNT(L37),ROUND(L37/'Shareholding Pattern'!$L$57*100,2),""),"")</f>
        <v/>
      </c>
      <c r="N37" s="272" t="str">
        <f t="shared" si="12"/>
        <v/>
      </c>
      <c r="O37" s="110"/>
      <c r="P37" s="166" t="str">
        <f t="shared" si="10"/>
        <v/>
      </c>
      <c r="Q37" s="156" t="str">
        <f>+IFERROR(IF(COUNT(P37),ROUND(P37/'Shareholding Pattern'!$P$58*100,2),""),"")</f>
        <v/>
      </c>
      <c r="R37" s="257"/>
      <c r="S37" s="257"/>
      <c r="T37" s="166" t="str">
        <f t="shared" si="11"/>
        <v/>
      </c>
      <c r="U37" s="183" t="str">
        <f>+IFERROR(IF(COUNT(L37,T37),ROUND(SUM(L37,T37)/SUM('Shareholding Pattern'!$L$57,'Shareholding Pattern'!$T$57)*100,2),""),"")</f>
        <v/>
      </c>
      <c r="V37" s="110"/>
      <c r="W37" s="160" t="str">
        <f t="shared" si="8"/>
        <v/>
      </c>
      <c r="X37" s="464"/>
      <c r="Y37" s="465"/>
      <c r="Z37" s="257"/>
      <c r="AR37" t="s">
        <v>202</v>
      </c>
      <c r="AX37" t="s">
        <v>225</v>
      </c>
      <c r="AZ37" t="s">
        <v>246</v>
      </c>
      <c r="BF37" t="s">
        <v>376</v>
      </c>
    </row>
    <row r="38" spans="5:58" ht="20.100000000000001" customHeight="1">
      <c r="E38" s="94" t="s">
        <v>56</v>
      </c>
      <c r="F38" s="216" t="s">
        <v>33</v>
      </c>
      <c r="H38" s="257"/>
      <c r="I38" s="257"/>
      <c r="J38" s="257"/>
      <c r="K38" s="110"/>
      <c r="L38" s="184" t="str">
        <f t="shared" si="9"/>
        <v/>
      </c>
      <c r="M38" s="223" t="str">
        <f>+IFERROR(IF(COUNT(L38),ROUND(L38/'Shareholding Pattern'!$L$57*100,2),""),"")</f>
        <v/>
      </c>
      <c r="N38" s="272" t="str">
        <f t="shared" si="12"/>
        <v/>
      </c>
      <c r="O38" s="110"/>
      <c r="P38" s="184" t="str">
        <f t="shared" si="10"/>
        <v/>
      </c>
      <c r="Q38" s="185" t="str">
        <f>+IFERROR(IF(COUNT(P38),ROUND(P38/'Shareholding Pattern'!$P$58*100,2),""),"")</f>
        <v/>
      </c>
      <c r="R38" s="257"/>
      <c r="S38" s="257"/>
      <c r="T38" s="184" t="str">
        <f t="shared" si="11"/>
        <v/>
      </c>
      <c r="U38" s="186" t="str">
        <f>+IFERROR(IF(COUNT(L38,T38),ROUND(SUM(L38,T38)/SUM('Shareholding Pattern'!$L$57,'Shareholding Pattern'!$T$57)*100,2),""),"")</f>
        <v/>
      </c>
      <c r="V38" s="110"/>
      <c r="W38" s="160" t="str">
        <f t="shared" si="8"/>
        <v/>
      </c>
      <c r="X38" s="464"/>
      <c r="Y38" s="465"/>
      <c r="Z38" s="257"/>
      <c r="AR38" t="s">
        <v>203</v>
      </c>
      <c r="AX38" t="s">
        <v>345</v>
      </c>
      <c r="AZ38" t="s">
        <v>247</v>
      </c>
      <c r="BF38" t="s">
        <v>377</v>
      </c>
    </row>
    <row r="39" spans="5:58" ht="20.100000000000001" customHeight="1">
      <c r="E39" s="433" t="s">
        <v>57</v>
      </c>
      <c r="F39" s="433"/>
      <c r="G39" s="433"/>
      <c r="H39" s="52">
        <f t="shared" ref="H39:Z39" si="13">+IFERROR(IF(COUNT(H30:H38),ROUND(SUM(H30:H38),0),""),"")</f>
        <v>2</v>
      </c>
      <c r="I39" s="52">
        <f t="shared" si="13"/>
        <v>8716</v>
      </c>
      <c r="J39" s="52" t="str">
        <f t="shared" si="13"/>
        <v/>
      </c>
      <c r="K39" s="52" t="str">
        <f t="shared" si="13"/>
        <v/>
      </c>
      <c r="L39" s="52">
        <f t="shared" si="9"/>
        <v>8716</v>
      </c>
      <c r="M39" s="150">
        <f>+IFERROR(IF(COUNT(L39),ROUND(L39/'Shareholding Pattern'!$L$57*100,2),""),"")</f>
        <v>0.06</v>
      </c>
      <c r="N39" s="150">
        <f t="shared" si="13"/>
        <v>8716</v>
      </c>
      <c r="O39" s="150" t="str">
        <f t="shared" si="13"/>
        <v/>
      </c>
      <c r="P39" s="52">
        <f t="shared" si="13"/>
        <v>8716</v>
      </c>
      <c r="Q39" s="157">
        <f>+IFERROR(IF(COUNT(P39),ROUND(P39/'Shareholding Pattern'!$P$58*100,2),""),"")</f>
        <v>0.06</v>
      </c>
      <c r="R39" s="52" t="str">
        <f t="shared" si="13"/>
        <v/>
      </c>
      <c r="S39" s="52" t="str">
        <f t="shared" si="13"/>
        <v/>
      </c>
      <c r="T39" s="52" t="str">
        <f t="shared" si="13"/>
        <v/>
      </c>
      <c r="U39" s="138">
        <f>+IFERROR(IF(COUNT(L39,T39),ROUND(SUM(L39,T39)/SUM('Shareholding Pattern'!$L$57,'Shareholding Pattern'!$T$57)*100,2),""),"")</f>
        <v>0.06</v>
      </c>
      <c r="V39" s="52" t="str">
        <f t="shared" si="13"/>
        <v/>
      </c>
      <c r="W39" s="162" t="str">
        <f t="shared" si="8"/>
        <v/>
      </c>
      <c r="X39" s="464"/>
      <c r="Y39" s="465"/>
      <c r="Z39" s="52">
        <f t="shared" si="13"/>
        <v>0</v>
      </c>
      <c r="AR39" t="s">
        <v>204</v>
      </c>
      <c r="AX39" t="s">
        <v>346</v>
      </c>
      <c r="AZ39" t="s">
        <v>391</v>
      </c>
      <c r="BF39" t="s">
        <v>379</v>
      </c>
    </row>
    <row r="40" spans="5:58" ht="37.5" customHeight="1">
      <c r="E40" s="139" t="s">
        <v>60</v>
      </c>
      <c r="F40" s="209" t="s">
        <v>61</v>
      </c>
      <c r="G40" s="204"/>
      <c r="H40" s="257"/>
      <c r="I40" s="257"/>
      <c r="J40" s="257"/>
      <c r="K40" s="257"/>
      <c r="L40" s="187" t="str">
        <f>+IFERROR(IF(COUNT(I40:K40),ROUND(SUM(I40:K40),0),""),"")</f>
        <v/>
      </c>
      <c r="M40" s="188" t="str">
        <f>+IFERROR(IF(COUNT(L40),ROUND(L40/'Shareholding Pattern'!$L$57*100,2),""),"")</f>
        <v/>
      </c>
      <c r="N40" s="257" t="str">
        <f>IF(I40="","",I40)</f>
        <v/>
      </c>
      <c r="O40" s="257"/>
      <c r="P40" s="307" t="str">
        <f t="shared" ref="P40" si="14">+IFERROR(IF(COUNT(N40:O40),ROUND(SUM(N40:O40),0),""),"")</f>
        <v/>
      </c>
      <c r="Q40" s="189" t="str">
        <f>+IFERROR(IF(COUNT(P40),ROUND(P40/'Shareholding Pattern'!$P$58*100,2),""),"")</f>
        <v/>
      </c>
      <c r="R40" s="257"/>
      <c r="S40" s="257"/>
      <c r="T40" s="307" t="str">
        <f t="shared" ref="T40" si="15">+IFERROR(IF(COUNT(R40:S40),ROUND(SUM(R40:S40),0),""),"")</f>
        <v/>
      </c>
      <c r="U40" s="190" t="str">
        <f>+IFERROR(IF(COUNT(L40,T40),ROUND(SUM(L40,T40)/SUM('Shareholding Pattern'!$L$57,'Shareholding Pattern'!$T$57)*100,2),""),"")</f>
        <v/>
      </c>
      <c r="V40" s="257"/>
      <c r="W40" s="299" t="str">
        <f t="shared" si="8"/>
        <v/>
      </c>
      <c r="X40" s="464"/>
      <c r="Y40" s="465"/>
      <c r="Z40" s="257"/>
      <c r="AR40" t="s">
        <v>205</v>
      </c>
      <c r="AX40" t="s">
        <v>226</v>
      </c>
      <c r="AZ40" t="s">
        <v>248</v>
      </c>
      <c r="BF40" t="s">
        <v>382</v>
      </c>
    </row>
    <row r="41" spans="5:58" ht="20.100000000000001" customHeight="1">
      <c r="E41" s="433" t="s">
        <v>62</v>
      </c>
      <c r="F41" s="433"/>
      <c r="G41" s="433"/>
      <c r="H41" s="44" t="str">
        <f>+IF(COUNT(H40),SUM(H40),"")</f>
        <v/>
      </c>
      <c r="I41" s="44" t="str">
        <f t="shared" ref="I41:V41" si="16">+IF(COUNT(I40),SUM(I40),"")</f>
        <v/>
      </c>
      <c r="J41" s="44" t="str">
        <f t="shared" si="16"/>
        <v/>
      </c>
      <c r="K41" s="1" t="str">
        <f t="shared" si="16"/>
        <v/>
      </c>
      <c r="L41" s="44" t="str">
        <f t="shared" si="16"/>
        <v/>
      </c>
      <c r="M41" s="150" t="str">
        <f>+IFERROR(IF(COUNT(L41),ROUND(L41/'Shareholding Pattern'!$L$57*100,2),""),"")</f>
        <v/>
      </c>
      <c r="N41" s="28" t="str">
        <f t="shared" si="16"/>
        <v/>
      </c>
      <c r="O41" s="28" t="str">
        <f t="shared" si="16"/>
        <v/>
      </c>
      <c r="P41" s="44" t="str">
        <f t="shared" si="16"/>
        <v/>
      </c>
      <c r="Q41" s="158" t="str">
        <f>+IFERROR(IF(COUNT(P41),ROUND(P41/'Shareholding Pattern'!$P$58*100,2),""),"")</f>
        <v/>
      </c>
      <c r="R41" s="44" t="str">
        <f t="shared" si="16"/>
        <v/>
      </c>
      <c r="S41" s="44" t="str">
        <f t="shared" si="16"/>
        <v/>
      </c>
      <c r="T41" s="44" t="str">
        <f t="shared" si="16"/>
        <v/>
      </c>
      <c r="U41" s="138" t="str">
        <f>+IFERROR(IF(COUNT(L41,T41),ROUND(SUM(L41,T41)/SUM('Shareholding Pattern'!$L$57,'Shareholding Pattern'!$T$57)*100,2),""),"")</f>
        <v/>
      </c>
      <c r="V41" s="44" t="str">
        <f t="shared" si="16"/>
        <v/>
      </c>
      <c r="W41" s="162" t="str">
        <f t="shared" si="8"/>
        <v/>
      </c>
      <c r="X41" s="464"/>
      <c r="Y41" s="465"/>
      <c r="Z41" s="44" t="str">
        <f t="shared" ref="Z41" si="17">+IF(COUNT(Z40),SUM(Z40),"")</f>
        <v/>
      </c>
      <c r="AR41" t="s">
        <v>431</v>
      </c>
    </row>
    <row r="42" spans="5:58" ht="20.100000000000001" customHeight="1">
      <c r="E42" s="92" t="s">
        <v>63</v>
      </c>
      <c r="F42" s="211" t="s">
        <v>64</v>
      </c>
      <c r="G42" s="140"/>
      <c r="H42" s="304"/>
      <c r="I42" s="304"/>
      <c r="J42" s="304"/>
      <c r="K42" s="140"/>
      <c r="L42" s="140"/>
      <c r="M42" s="141"/>
      <c r="N42" s="142"/>
      <c r="O42" s="142"/>
      <c r="P42" s="304"/>
      <c r="Q42" s="141"/>
      <c r="R42" s="304"/>
      <c r="S42" s="304"/>
      <c r="T42" s="304"/>
      <c r="U42" s="140"/>
      <c r="V42" s="142"/>
      <c r="W42" s="143"/>
      <c r="X42" s="464"/>
      <c r="Y42" s="465"/>
      <c r="Z42" s="314"/>
    </row>
    <row r="43" spans="5:58" ht="51.75" customHeight="1">
      <c r="E43" s="126" t="s">
        <v>76</v>
      </c>
      <c r="F43" s="212" t="s">
        <v>65</v>
      </c>
      <c r="H43" s="257">
        <v>11275</v>
      </c>
      <c r="I43" s="257">
        <v>5677591</v>
      </c>
      <c r="J43" s="257"/>
      <c r="K43" s="257"/>
      <c r="L43" s="191">
        <f>+IFERROR(IF(COUNT(I43:K43),ROUND(SUM(I43:K43),0),""),"")</f>
        <v>5677591</v>
      </c>
      <c r="M43" s="192">
        <f>+IFERROR(IF(COUNT(L43),ROUND(L43/'Shareholding Pattern'!$L$57*100,2),""),"")</f>
        <v>36.729999999999997</v>
      </c>
      <c r="N43" s="257">
        <v>5677591</v>
      </c>
      <c r="O43" s="257"/>
      <c r="P43" s="191">
        <f t="shared" ref="P43" si="18">+IFERROR(IF(COUNT(N43:O43),ROUND(SUM(N43:O43),0),""),"")</f>
        <v>5677591</v>
      </c>
      <c r="Q43" s="154">
        <f>+IFERROR(IF(COUNT(P43),ROUND(P43/'Shareholding Pattern'!$P$58*100,2),""),"")</f>
        <v>36.729999999999997</v>
      </c>
      <c r="R43" s="257"/>
      <c r="S43" s="257"/>
      <c r="T43" s="191" t="str">
        <f>+IFERROR(IF(COUNT(R43:S43),ROUND(SUM(R43:S43),0),""),"")</f>
        <v/>
      </c>
      <c r="U43" s="183">
        <f>+IFERROR(IF(COUNT(L43,T43),ROUND(SUM(L43,T43)/SUM('Shareholding Pattern'!$L$57,'Shareholding Pattern'!$T$57)*100,2),""),"")</f>
        <v>36.729999999999997</v>
      </c>
      <c r="V43" s="257"/>
      <c r="W43" s="160" t="str">
        <f t="shared" ref="W43:W50" si="19">+IFERROR(IF(COUNT(V43),ROUND(SUM(V43)/SUM(L43)*100,2),""),0)</f>
        <v/>
      </c>
      <c r="X43" s="464"/>
      <c r="Y43" s="465"/>
      <c r="Z43" s="257">
        <v>5585481</v>
      </c>
      <c r="AR43" t="s">
        <v>206</v>
      </c>
    </row>
    <row r="44" spans="5:58" ht="43.5" customHeight="1">
      <c r="E44" s="126" t="s">
        <v>77</v>
      </c>
      <c r="F44" s="213" t="s">
        <v>66</v>
      </c>
      <c r="H44" s="257">
        <v>61</v>
      </c>
      <c r="I44" s="257">
        <v>3304405</v>
      </c>
      <c r="J44" s="257"/>
      <c r="K44" s="257"/>
      <c r="L44" s="191">
        <f t="shared" ref="L44:L50" si="20">+IFERROR(IF(COUNT(I44:K44),ROUND(SUM(I44:K44),0),""),"")</f>
        <v>3304405</v>
      </c>
      <c r="M44" s="192">
        <f>+IFERROR(IF(COUNT(L44),ROUND(L44/'Shareholding Pattern'!$L$57*100,2),""),"")</f>
        <v>21.38</v>
      </c>
      <c r="N44" s="257">
        <v>3304405</v>
      </c>
      <c r="O44" s="257"/>
      <c r="P44" s="191">
        <f t="shared" ref="P44:P48" si="21">+IFERROR(IF(COUNT(N44:O44),ROUND(SUM(N44:O44),0),""),"")</f>
        <v>3304405</v>
      </c>
      <c r="Q44" s="154">
        <f>+IFERROR(IF(COUNT(P44),ROUND(P44/'Shareholding Pattern'!$P$58*100,2),""),"")</f>
        <v>21.38</v>
      </c>
      <c r="R44" s="257"/>
      <c r="S44" s="257"/>
      <c r="T44" s="191" t="str">
        <f t="shared" ref="T44:T50" si="22">+IFERROR(IF(COUNT(R44:S44),ROUND(SUM(R44:S44),0),""),"")</f>
        <v/>
      </c>
      <c r="U44" s="183">
        <f>+IFERROR(IF(COUNT(L44,T44),ROUND(SUM(L44,T44)/SUM('Shareholding Pattern'!$L$57,'Shareholding Pattern'!$T$57)*100,2),""),"")</f>
        <v>21.38</v>
      </c>
      <c r="V44" s="257"/>
      <c r="W44" s="160" t="str">
        <f t="shared" si="19"/>
        <v/>
      </c>
      <c r="X44" s="464"/>
      <c r="Y44" s="465"/>
      <c r="Z44" s="257">
        <v>3304405</v>
      </c>
      <c r="AR44" t="s">
        <v>207</v>
      </c>
    </row>
    <row r="45" spans="5:58" ht="20.100000000000001" customHeight="1">
      <c r="E45" s="126" t="s">
        <v>28</v>
      </c>
      <c r="F45" s="214" t="s">
        <v>67</v>
      </c>
      <c r="H45" s="257"/>
      <c r="I45" s="257"/>
      <c r="J45" s="257"/>
      <c r="K45" s="257"/>
      <c r="L45" s="191" t="str">
        <f t="shared" si="20"/>
        <v/>
      </c>
      <c r="M45" s="192" t="str">
        <f>+IFERROR(IF(COUNT(L45),ROUND(L45/'Shareholding Pattern'!$L$57*100,2),""),"")</f>
        <v/>
      </c>
      <c r="N45" s="257"/>
      <c r="O45" s="257"/>
      <c r="P45" s="191" t="str">
        <f t="shared" si="21"/>
        <v/>
      </c>
      <c r="Q45" s="154" t="str">
        <f>+IFERROR(IF(COUNT(P45),ROUND(P45/'Shareholding Pattern'!$P$58*100,2),""),"")</f>
        <v/>
      </c>
      <c r="R45" s="257"/>
      <c r="S45" s="257"/>
      <c r="T45" s="191" t="str">
        <f t="shared" si="22"/>
        <v/>
      </c>
      <c r="U45" s="183" t="str">
        <f>+IFERROR(IF(COUNT(L45,T45),ROUND(SUM(L45,T45)/SUM('Shareholding Pattern'!$L$57,'Shareholding Pattern'!$T$57)*100,2),""),"")</f>
        <v/>
      </c>
      <c r="V45" s="257"/>
      <c r="W45" s="160" t="str">
        <f t="shared" si="19"/>
        <v/>
      </c>
      <c r="X45" s="464"/>
      <c r="Y45" s="465"/>
      <c r="Z45" s="257"/>
      <c r="AR45" t="s">
        <v>208</v>
      </c>
    </row>
    <row r="46" spans="5:58" ht="20.100000000000001" customHeight="1">
      <c r="E46" s="126" t="s">
        <v>30</v>
      </c>
      <c r="F46" s="214" t="s">
        <v>68</v>
      </c>
      <c r="H46" s="257"/>
      <c r="I46" s="257"/>
      <c r="J46" s="257"/>
      <c r="K46" s="257"/>
      <c r="L46" s="191" t="str">
        <f t="shared" si="20"/>
        <v/>
      </c>
      <c r="M46" s="192" t="str">
        <f>+IFERROR(IF(COUNT(L46),ROUND(L46/'Shareholding Pattern'!$L$57*100,2),""),"")</f>
        <v/>
      </c>
      <c r="N46" s="257"/>
      <c r="O46" s="257"/>
      <c r="P46" s="191" t="str">
        <f t="shared" si="21"/>
        <v/>
      </c>
      <c r="Q46" s="193" t="str">
        <f>+IFERROR(IF(COUNT(P46),ROUND(P46/'Shareholding Pattern'!$P$58*100,2),""),"")</f>
        <v/>
      </c>
      <c r="R46" s="257"/>
      <c r="S46" s="257"/>
      <c r="T46" s="191" t="str">
        <f t="shared" si="22"/>
        <v/>
      </c>
      <c r="U46" s="183" t="str">
        <f>+IFERROR(IF(COUNT(L46,T46),ROUND(SUM(L46,T46)/SUM('Shareholding Pattern'!$L$57,'Shareholding Pattern'!$T$57)*100,2),""),"")</f>
        <v/>
      </c>
      <c r="V46" s="257"/>
      <c r="W46" s="160" t="str">
        <f t="shared" si="19"/>
        <v/>
      </c>
      <c r="X46" s="464"/>
      <c r="Y46" s="465"/>
      <c r="Z46" s="257"/>
      <c r="AR46" t="s">
        <v>209</v>
      </c>
    </row>
    <row r="47" spans="5:58" ht="39" customHeight="1">
      <c r="E47" s="126" t="s">
        <v>32</v>
      </c>
      <c r="F47" s="215" t="s">
        <v>69</v>
      </c>
      <c r="H47" s="257"/>
      <c r="I47" s="257"/>
      <c r="J47" s="257"/>
      <c r="K47" s="257"/>
      <c r="L47" s="191" t="str">
        <f t="shared" si="20"/>
        <v/>
      </c>
      <c r="M47" s="192" t="str">
        <f>+IFERROR(IF(COUNT(L47),ROUND(L47/'Shareholding Pattern'!$L$57*100,2),""),"")</f>
        <v/>
      </c>
      <c r="N47" s="257"/>
      <c r="O47" s="257"/>
      <c r="P47" s="191" t="str">
        <f t="shared" si="21"/>
        <v/>
      </c>
      <c r="Q47" s="193" t="str">
        <f>+IFERROR(IF(COUNT(P47),ROUND(P47/'Shareholding Pattern'!$P$58*100,2),""),"")</f>
        <v/>
      </c>
      <c r="R47" s="257"/>
      <c r="S47" s="257"/>
      <c r="T47" s="191" t="str">
        <f t="shared" si="22"/>
        <v/>
      </c>
      <c r="U47" s="183" t="str">
        <f>+IFERROR(IF(COUNT(L47,T47),ROUND(SUM(L47,T47)/SUM('Shareholding Pattern'!$L$57,'Shareholding Pattern'!$T$57)*100,2),""),"")</f>
        <v/>
      </c>
      <c r="V47" s="257"/>
      <c r="W47" s="160" t="str">
        <f t="shared" si="19"/>
        <v/>
      </c>
      <c r="X47" s="464"/>
      <c r="Y47" s="465"/>
      <c r="Z47" s="257"/>
      <c r="AR47" t="s">
        <v>210</v>
      </c>
    </row>
    <row r="48" spans="5:58" ht="20.100000000000001" customHeight="1">
      <c r="E48" s="144" t="s">
        <v>42</v>
      </c>
      <c r="F48" s="216" t="s">
        <v>33</v>
      </c>
      <c r="H48" s="257">
        <v>103</v>
      </c>
      <c r="I48" s="257">
        <v>943422</v>
      </c>
      <c r="J48" s="257"/>
      <c r="K48" s="257"/>
      <c r="L48" s="194">
        <f t="shared" si="20"/>
        <v>943422</v>
      </c>
      <c r="M48" s="195">
        <f>+IFERROR(IF(COUNT(L48),ROUND(L48/'Shareholding Pattern'!$L$57*100,2),""),"")</f>
        <v>6.1</v>
      </c>
      <c r="N48" s="257">
        <v>943422</v>
      </c>
      <c r="O48" s="257"/>
      <c r="P48" s="194">
        <f t="shared" si="21"/>
        <v>943422</v>
      </c>
      <c r="Q48" s="196">
        <f>+IFERROR(IF(COUNT(P48),ROUND(P48/'Shareholding Pattern'!$P$58*100,2),""),"")</f>
        <v>6.1</v>
      </c>
      <c r="R48" s="257"/>
      <c r="S48" s="257"/>
      <c r="T48" s="194" t="str">
        <f t="shared" si="22"/>
        <v/>
      </c>
      <c r="U48" s="186">
        <f>+IFERROR(IF(COUNT(L48,T48),ROUND(SUM(L48,T48)/SUM('Shareholding Pattern'!$L$57,'Shareholding Pattern'!$T$57)*100,2),""),"")</f>
        <v>6.1</v>
      </c>
      <c r="V48" s="257"/>
      <c r="W48" s="197" t="str">
        <f t="shared" si="19"/>
        <v/>
      </c>
      <c r="X48" s="464"/>
      <c r="Y48" s="465"/>
      <c r="Z48" s="257">
        <v>943322</v>
      </c>
      <c r="AR48" t="s">
        <v>211</v>
      </c>
    </row>
    <row r="49" spans="5:44" ht="20.100000000000001" customHeight="1">
      <c r="E49" s="433" t="s">
        <v>70</v>
      </c>
      <c r="F49" s="433"/>
      <c r="G49" s="433"/>
      <c r="H49" s="52">
        <f>+IFERROR(IF(COUNT(H43:H48),ROUND(SUM(H43:H48),0),""),"")</f>
        <v>11439</v>
      </c>
      <c r="I49" s="52">
        <f t="shared" ref="I49:V49" si="23">+IFERROR(IF(COUNT(I43:I48),ROUND(SUM(I43:I48),0),""),"")</f>
        <v>9925418</v>
      </c>
      <c r="J49" s="52" t="str">
        <f t="shared" si="23"/>
        <v/>
      </c>
      <c r="K49" s="4" t="str">
        <f t="shared" si="23"/>
        <v/>
      </c>
      <c r="L49" s="167">
        <f t="shared" si="20"/>
        <v>9925418</v>
      </c>
      <c r="M49" s="151">
        <f>+IFERROR(IF(COUNT(L49),ROUND(L49/'Shareholding Pattern'!$L$57*100,2),""),"")</f>
        <v>64.209999999999994</v>
      </c>
      <c r="N49" s="119">
        <f t="shared" si="23"/>
        <v>9925418</v>
      </c>
      <c r="O49" s="119" t="str">
        <f t="shared" si="23"/>
        <v/>
      </c>
      <c r="P49" s="167">
        <f t="shared" ref="P49" si="24">+IFERROR(IF(COUNT(N49:O49),ROUND(SUM(N49:O49),0),""),"")</f>
        <v>9925418</v>
      </c>
      <c r="Q49" s="155">
        <f>+IFERROR(IF(COUNT(P49),ROUND(P49/'Shareholding Pattern'!$P$58*100,2),""),"")</f>
        <v>64.209999999999994</v>
      </c>
      <c r="R49" s="52" t="str">
        <f>+IFERROR(IF(COUNT(R43:R48),ROUND(SUM(R43:R48),0),""),"")</f>
        <v/>
      </c>
      <c r="S49" s="52" t="str">
        <f t="shared" si="23"/>
        <v/>
      </c>
      <c r="T49" s="167" t="str">
        <f t="shared" ref="T49" si="25">+IFERROR(IF(COUNT(R49:S49),ROUND(SUM(R49:S49),0),""),"")</f>
        <v/>
      </c>
      <c r="U49" s="138">
        <f>+IFERROR(IF(COUNT(L49,T49),ROUND(SUM(L49,T49)/SUM('Shareholding Pattern'!$L$57,'Shareholding Pattern'!$T$57)*100,2),""),"")</f>
        <v>64.209999999999994</v>
      </c>
      <c r="V49" s="119" t="str">
        <f t="shared" si="23"/>
        <v/>
      </c>
      <c r="W49" s="161" t="str">
        <f t="shared" si="19"/>
        <v/>
      </c>
      <c r="X49" s="464"/>
      <c r="Y49" s="465"/>
      <c r="Z49" s="52">
        <f t="shared" ref="Z49" si="26">+IFERROR(IF(COUNT(Z43:Z48),ROUND(SUM(Z43:Z48),0),""),"")</f>
        <v>9833208</v>
      </c>
      <c r="AR49" t="s">
        <v>212</v>
      </c>
    </row>
    <row r="50" spans="5:44" ht="20.100000000000001" customHeight="1">
      <c r="E50" s="434" t="s">
        <v>106</v>
      </c>
      <c r="F50" s="434"/>
      <c r="G50" s="434"/>
      <c r="H50" s="52">
        <f>+IFERROR(IF(COUNT(H39,H41,H49),ROUND(SUM(H39,H41,H49),0),""),"")</f>
        <v>11441</v>
      </c>
      <c r="I50" s="52">
        <f t="shared" ref="I50:V50" si="27">+IFERROR(IF(COUNT(I39,I41,I49),ROUND(SUM(I39,I41,I49),0),""),"")</f>
        <v>9934134</v>
      </c>
      <c r="J50" s="52" t="str">
        <f t="shared" si="27"/>
        <v/>
      </c>
      <c r="K50" s="52" t="str">
        <f t="shared" si="27"/>
        <v/>
      </c>
      <c r="L50" s="167">
        <f t="shared" si="20"/>
        <v>9934134</v>
      </c>
      <c r="M50" s="151">
        <f>+IFERROR(IF(COUNT(L50),ROUND(L50/'Shareholding Pattern'!$L$57*100,2),""),"")</f>
        <v>64.27</v>
      </c>
      <c r="N50" s="119">
        <f t="shared" si="27"/>
        <v>9934134</v>
      </c>
      <c r="O50" s="119" t="str">
        <f t="shared" si="27"/>
        <v/>
      </c>
      <c r="P50" s="52">
        <f t="shared" si="27"/>
        <v>9934134</v>
      </c>
      <c r="Q50" s="155">
        <f>+IFERROR(IF(COUNT(P50),ROUND(P50/'Shareholding Pattern'!$P$58*100,2),""),"")</f>
        <v>64.27</v>
      </c>
      <c r="R50" s="52" t="str">
        <f>+IFERROR(IF(COUNT(R39,R40,R49),ROUND(SUM(R39,R40,R49),0),""),"")</f>
        <v/>
      </c>
      <c r="S50" s="52" t="str">
        <f>+IFERROR(IF(COUNT(S39,S40,S49),ROUND(SUM(S39,S40,S49),0),""),"")</f>
        <v/>
      </c>
      <c r="T50" s="308" t="str">
        <f t="shared" si="22"/>
        <v/>
      </c>
      <c r="U50" s="138">
        <f>+IFERROR(IF(COUNT(L50,T50),ROUND(SUM(L50,T50)/SUM('Shareholding Pattern'!$L$57,'Shareholding Pattern'!$T$57)*100,2),""),"")</f>
        <v>64.27</v>
      </c>
      <c r="V50" s="119" t="str">
        <f t="shared" si="27"/>
        <v/>
      </c>
      <c r="W50" s="161" t="str">
        <f t="shared" si="19"/>
        <v/>
      </c>
      <c r="X50" s="466"/>
      <c r="Y50" s="467"/>
      <c r="Z50" s="52">
        <f t="shared" ref="Z50" si="28">+IFERROR(IF(COUNT(Z39,Z41,Z49),ROUND(SUM(Z39,Z41,Z49),0),""),"")</f>
        <v>9833208</v>
      </c>
      <c r="AR50" t="s">
        <v>213</v>
      </c>
    </row>
    <row r="51" spans="5:44" ht="34.5" customHeight="1">
      <c r="E51" s="145"/>
      <c r="F51" s="220" t="s">
        <v>428</v>
      </c>
      <c r="G51" s="219"/>
      <c r="H51" s="305"/>
      <c r="I51" s="305"/>
      <c r="J51" s="305"/>
      <c r="K51" s="219"/>
      <c r="L51" s="219"/>
      <c r="M51" s="219"/>
      <c r="N51" s="219"/>
      <c r="O51" s="219"/>
      <c r="P51" s="305"/>
      <c r="Q51" s="219"/>
      <c r="R51" s="305"/>
      <c r="S51" s="305"/>
      <c r="T51" s="305"/>
      <c r="U51" s="219"/>
      <c r="V51" s="219"/>
      <c r="W51" s="219"/>
      <c r="X51" s="219"/>
      <c r="Y51" s="219"/>
      <c r="Z51" s="315"/>
    </row>
    <row r="52" spans="5:44" ht="42" customHeight="1">
      <c r="E52" s="109"/>
      <c r="F52" s="210" t="s">
        <v>429</v>
      </c>
      <c r="M52"/>
      <c r="N52"/>
      <c r="O52"/>
      <c r="Q52"/>
      <c r="U52"/>
      <c r="V52"/>
      <c r="W52"/>
      <c r="X52"/>
      <c r="Y52"/>
      <c r="Z52" s="316"/>
    </row>
    <row r="53" spans="5:44" ht="34.5" customHeight="1">
      <c r="E53" s="96" t="s">
        <v>58</v>
      </c>
      <c r="F53" s="458" t="s">
        <v>59</v>
      </c>
      <c r="G53" s="459"/>
      <c r="H53" s="459"/>
      <c r="I53" s="459"/>
      <c r="J53" s="459"/>
      <c r="K53" s="459"/>
      <c r="L53" s="459"/>
      <c r="M53" s="459"/>
      <c r="N53" s="459"/>
      <c r="O53" s="459"/>
      <c r="P53" s="459"/>
      <c r="Q53" s="459"/>
      <c r="R53" s="459"/>
      <c r="S53" s="459"/>
      <c r="T53" s="459"/>
      <c r="U53" s="459"/>
      <c r="V53" s="459"/>
      <c r="W53" s="459"/>
      <c r="X53" s="459"/>
      <c r="Y53" s="459"/>
      <c r="Z53" s="460"/>
    </row>
    <row r="54" spans="5:44" ht="33" customHeight="1">
      <c r="E54" s="97" t="s">
        <v>78</v>
      </c>
      <c r="F54" s="218" t="s">
        <v>71</v>
      </c>
      <c r="H54" s="257"/>
      <c r="I54" s="257"/>
      <c r="J54" s="257"/>
      <c r="K54" s="257"/>
      <c r="L54" s="191" t="str">
        <f>+IFERROR(IF(COUNT(I54:K54),ROUND(SUM(I54:K54),2),""),"")</f>
        <v/>
      </c>
      <c r="M54" s="152"/>
      <c r="N54" s="257"/>
      <c r="O54" s="257"/>
      <c r="P54" s="191" t="str">
        <f>+IFERROR(IF(COUNT(N54:O54),ROUND(SUM(N54:O54),2),""),"")</f>
        <v/>
      </c>
      <c r="Q54" s="154" t="str">
        <f>+IFERROR(IF(COUNT(P54),ROUND(P54/'Shareholding Pattern'!$P$58*100,2),""),"")</f>
        <v/>
      </c>
      <c r="R54" s="257"/>
      <c r="S54" s="257"/>
      <c r="T54" s="191" t="str">
        <f>+IFERROR(IF(COUNT(R54:S54),ROUND(SUM(R54:S54),2),""),"")</f>
        <v/>
      </c>
      <c r="U54" s="133"/>
      <c r="V54" s="257"/>
      <c r="W54" s="160" t="str">
        <f t="shared" ref="W54:W58" si="29">+IFERROR(IF(COUNT(V54),ROUND(SUM(V54)/SUM(L54)*100,2),""),0)</f>
        <v/>
      </c>
      <c r="X54" s="444"/>
      <c r="Y54" s="445"/>
      <c r="Z54" s="257"/>
      <c r="AR54" t="s">
        <v>214</v>
      </c>
    </row>
    <row r="55" spans="5:44" ht="33.75" customHeight="1">
      <c r="E55" s="97" t="s">
        <v>60</v>
      </c>
      <c r="F55" s="218" t="s">
        <v>72</v>
      </c>
      <c r="H55" s="257"/>
      <c r="I55" s="257"/>
      <c r="J55" s="257"/>
      <c r="K55" s="257"/>
      <c r="L55" s="191" t="str">
        <f>+IFERROR(IF(COUNT(I55:K55),ROUND(SUM(I55:K55),2),""),"")</f>
        <v/>
      </c>
      <c r="M55" s="198" t="str">
        <f>+IFERROR(IF(COUNT(L55),ROUND(L55/'Shareholding Pattern'!$L$57*100,2),""),"")</f>
        <v/>
      </c>
      <c r="N55" s="257"/>
      <c r="O55" s="257"/>
      <c r="P55" s="191" t="str">
        <f>+IFERROR(IF(COUNT(N55:O55),ROUND(SUM(N55:O55),2),""),"")</f>
        <v/>
      </c>
      <c r="Q55" s="154" t="str">
        <f>+IFERROR(IF(COUNT(P55),ROUND(P55/'Shareholding Pattern'!$P$58*100,2),""),"")</f>
        <v/>
      </c>
      <c r="R55" s="257"/>
      <c r="S55" s="257"/>
      <c r="T55" s="191" t="str">
        <f>+IFERROR(IF(COUNT(R55:S55),ROUND(SUM(R55:S55),2),""),"")</f>
        <v/>
      </c>
      <c r="U55" s="127" t="str">
        <f>+IFERROR(IF(COUNT(L55,T55),ROUND(SUM(L55,T55)/SUM('Shareholding Pattern'!$L$57,'Shareholding Pattern'!$T$57)*100,2),""),"")</f>
        <v/>
      </c>
      <c r="V55" s="257"/>
      <c r="W55" s="160" t="str">
        <f t="shared" si="29"/>
        <v/>
      </c>
      <c r="X55" s="446"/>
      <c r="Y55" s="447"/>
      <c r="Z55" s="257"/>
      <c r="AR55" t="s">
        <v>215</v>
      </c>
    </row>
    <row r="56" spans="5:44" ht="31.5" customHeight="1">
      <c r="E56" s="461" t="s">
        <v>73</v>
      </c>
      <c r="F56" s="461"/>
      <c r="G56" s="461"/>
      <c r="H56" s="128" t="str">
        <f>IFERROR(IF(COUNT(H54:H55),ROUND(SUM(H54:H55),0),""),"")</f>
        <v/>
      </c>
      <c r="I56" s="128" t="str">
        <f t="shared" ref="I56:Z56" si="30">IFERROR(IF(COUNT(I54:I55),ROUND(SUM(I54:I55),0),""),"")</f>
        <v/>
      </c>
      <c r="J56" s="128" t="str">
        <f t="shared" si="30"/>
        <v/>
      </c>
      <c r="K56" s="128" t="str">
        <f t="shared" si="30"/>
        <v/>
      </c>
      <c r="L56" s="128" t="str">
        <f t="shared" si="30"/>
        <v/>
      </c>
      <c r="M56" s="152"/>
      <c r="N56" s="129" t="str">
        <f t="shared" si="30"/>
        <v/>
      </c>
      <c r="O56" s="129" t="str">
        <f t="shared" si="30"/>
        <v/>
      </c>
      <c r="P56" s="130" t="str">
        <f t="shared" si="30"/>
        <v/>
      </c>
      <c r="Q56" s="154" t="str">
        <f>+IFERROR(IF(COUNT(P56),ROUND(P56/'Shareholding Pattern'!$P$58*100,2),""),"")</f>
        <v/>
      </c>
      <c r="R56" s="128" t="str">
        <f t="shared" si="30"/>
        <v/>
      </c>
      <c r="S56" s="128" t="str">
        <f t="shared" si="30"/>
        <v/>
      </c>
      <c r="T56" s="128" t="str">
        <f t="shared" si="30"/>
        <v/>
      </c>
      <c r="U56" s="133"/>
      <c r="V56" s="128" t="str">
        <f t="shared" si="30"/>
        <v/>
      </c>
      <c r="W56" s="160" t="str">
        <f t="shared" si="29"/>
        <v/>
      </c>
      <c r="X56" s="446"/>
      <c r="Y56" s="447"/>
      <c r="Z56" s="128" t="str">
        <f t="shared" si="30"/>
        <v/>
      </c>
      <c r="AR56" t="s">
        <v>216</v>
      </c>
    </row>
    <row r="57" spans="5:44" ht="26.25" customHeight="1">
      <c r="E57" s="457" t="s">
        <v>74</v>
      </c>
      <c r="F57" s="457"/>
      <c r="G57" s="457"/>
      <c r="H57" s="128">
        <f t="shared" ref="H57:Z57" si="31">+IFERROR(IF(COUNT(H26,H50,H55),ROUND(SUM(H26,H50,H55),0),""),"")</f>
        <v>11442</v>
      </c>
      <c r="I57" s="128">
        <f t="shared" si="31"/>
        <v>15457106</v>
      </c>
      <c r="J57" s="128" t="str">
        <f t="shared" si="31"/>
        <v/>
      </c>
      <c r="K57" s="128" t="str">
        <f t="shared" si="31"/>
        <v/>
      </c>
      <c r="L57" s="128">
        <f t="shared" si="31"/>
        <v>15457106</v>
      </c>
      <c r="M57" s="153">
        <f>+IFERROR(IF(COUNT(L57),ROUND(L57/'Shareholding Pattern'!$L$57*100,2),""),0)</f>
        <v>100</v>
      </c>
      <c r="N57" s="132">
        <f t="shared" si="31"/>
        <v>15457106</v>
      </c>
      <c r="O57" s="132" t="str">
        <f t="shared" si="31"/>
        <v/>
      </c>
      <c r="P57" s="128">
        <f t="shared" si="31"/>
        <v>15457106</v>
      </c>
      <c r="Q57" s="154">
        <f>+IFERROR(IF(COUNT(P57),ROUND(P57/'Shareholding Pattern'!$P$58*100,2),""),0)</f>
        <v>100</v>
      </c>
      <c r="R57" s="128" t="str">
        <f t="shared" si="31"/>
        <v/>
      </c>
      <c r="S57" s="128" t="str">
        <f t="shared" si="31"/>
        <v/>
      </c>
      <c r="T57" s="128" t="str">
        <f t="shared" si="31"/>
        <v/>
      </c>
      <c r="U57" s="131">
        <f>+IFERROR(IF(COUNT(L57,T57),ROUND(SUM(L57,T57)/SUM('Shareholding Pattern'!$L$57,'Shareholding Pattern'!$T$57)*100,2),""),0)</f>
        <v>100</v>
      </c>
      <c r="V57" s="128" t="str">
        <f t="shared" si="31"/>
        <v/>
      </c>
      <c r="W57" s="160" t="str">
        <f t="shared" si="29"/>
        <v/>
      </c>
      <c r="X57" s="448"/>
      <c r="Y57" s="449"/>
      <c r="Z57" s="128">
        <f t="shared" si="31"/>
        <v>15356180</v>
      </c>
    </row>
    <row r="58" spans="5:44" ht="22.5" customHeight="1">
      <c r="E58" s="457" t="s">
        <v>75</v>
      </c>
      <c r="F58" s="457"/>
      <c r="G58" s="457"/>
      <c r="H58" s="128">
        <f t="shared" ref="H58:Z58" si="32">+IFERROR(IF(COUNT(H26,H50,H56),ROUND(SUM(H26,H50,H56),0),""),"")</f>
        <v>11442</v>
      </c>
      <c r="I58" s="128">
        <f t="shared" si="32"/>
        <v>15457106</v>
      </c>
      <c r="J58" s="128" t="str">
        <f t="shared" si="32"/>
        <v/>
      </c>
      <c r="K58" s="128" t="str">
        <f t="shared" si="32"/>
        <v/>
      </c>
      <c r="L58" s="128">
        <f t="shared" si="32"/>
        <v>15457106</v>
      </c>
      <c r="M58" s="253">
        <f>+IFERROR(IF(COUNT(L57),ROUND(L57/'Shareholding Pattern'!$L$57*100,2),""),"")</f>
        <v>100</v>
      </c>
      <c r="N58" s="132">
        <f t="shared" si="32"/>
        <v>15457106</v>
      </c>
      <c r="O58" s="132" t="str">
        <f t="shared" si="32"/>
        <v/>
      </c>
      <c r="P58" s="128">
        <f t="shared" si="32"/>
        <v>15457106</v>
      </c>
      <c r="Q58" s="154">
        <f>+IFERROR(IF(COUNT(P58),ROUND(P58/'Shareholding Pattern'!$P$58*100,2),""),"")</f>
        <v>100</v>
      </c>
      <c r="R58" s="128" t="str">
        <f t="shared" si="32"/>
        <v/>
      </c>
      <c r="S58" s="128" t="str">
        <f t="shared" si="32"/>
        <v/>
      </c>
      <c r="T58" s="128" t="str">
        <f t="shared" si="32"/>
        <v/>
      </c>
      <c r="U58" s="254">
        <f t="shared" si="32"/>
        <v>100</v>
      </c>
      <c r="V58" s="128" t="str">
        <f t="shared" si="32"/>
        <v/>
      </c>
      <c r="W58" s="160" t="str">
        <f t="shared" si="29"/>
        <v/>
      </c>
      <c r="X58" s="128" t="str">
        <f t="shared" si="32"/>
        <v/>
      </c>
      <c r="Y58" s="160" t="str">
        <f>+IFERROR(IF(COUNT(X58),ROUND(SUM(X58)/SUM(L58)*100,2),""),0)</f>
        <v/>
      </c>
      <c r="Z58" s="128">
        <f t="shared" si="32"/>
        <v>15356180</v>
      </c>
      <c r="AR58" t="s">
        <v>217</v>
      </c>
    </row>
    <row r="59" spans="5:44" ht="35.1" customHeight="1">
      <c r="E59" s="425" t="s">
        <v>183</v>
      </c>
      <c r="F59" s="426"/>
      <c r="G59" s="426"/>
      <c r="H59" s="426"/>
      <c r="I59" s="426"/>
      <c r="J59" s="426"/>
      <c r="K59" s="426"/>
      <c r="L59" s="426"/>
      <c r="M59" s="427"/>
      <c r="N59" s="430"/>
      <c r="O59" s="429"/>
      <c r="P59" s="309"/>
      <c r="Q59" s="227"/>
      <c r="R59" s="306"/>
      <c r="S59" s="306"/>
      <c r="T59" s="306"/>
      <c r="U59" s="227"/>
      <c r="V59" s="227"/>
      <c r="W59" s="227"/>
      <c r="X59" s="423"/>
      <c r="Y59" s="423"/>
      <c r="Z59" s="424"/>
    </row>
    <row r="60" spans="5:44" ht="35.1" customHeight="1">
      <c r="E60" s="425" t="s">
        <v>587</v>
      </c>
      <c r="F60" s="426"/>
      <c r="G60" s="426"/>
      <c r="H60" s="426"/>
      <c r="I60" s="426"/>
      <c r="J60" s="426"/>
      <c r="K60" s="426"/>
      <c r="L60" s="426"/>
      <c r="M60" s="427"/>
      <c r="N60" s="428"/>
      <c r="O60" s="429"/>
      <c r="P60" s="309"/>
      <c r="Q60" s="227"/>
      <c r="R60" s="306"/>
      <c r="S60" s="306"/>
      <c r="T60" s="306"/>
      <c r="U60" s="227"/>
      <c r="V60" s="227"/>
      <c r="W60" s="227"/>
      <c r="X60" s="423"/>
      <c r="Y60" s="423"/>
      <c r="Z60" s="424"/>
    </row>
    <row r="61" spans="5:44" ht="35.1" customHeight="1">
      <c r="E61" s="425" t="s">
        <v>588</v>
      </c>
      <c r="F61" s="426"/>
      <c r="G61" s="426"/>
      <c r="H61" s="426"/>
      <c r="I61" s="426"/>
      <c r="J61" s="426"/>
      <c r="K61" s="426"/>
      <c r="L61" s="426"/>
      <c r="M61" s="427"/>
      <c r="N61" s="428"/>
      <c r="O61" s="429"/>
      <c r="P61" s="309"/>
      <c r="Q61" s="227"/>
      <c r="R61" s="306"/>
      <c r="S61" s="306"/>
      <c r="T61" s="306"/>
      <c r="U61" s="227"/>
      <c r="V61" s="227"/>
      <c r="W61" s="227"/>
      <c r="X61" s="423"/>
      <c r="Y61" s="423"/>
      <c r="Z61" s="424"/>
    </row>
    <row r="62" spans="5:44" ht="35.1" customHeight="1">
      <c r="E62" s="425" t="s">
        <v>589</v>
      </c>
      <c r="F62" s="426"/>
      <c r="G62" s="426"/>
      <c r="H62" s="426"/>
      <c r="I62" s="426"/>
      <c r="J62" s="426"/>
      <c r="K62" s="426"/>
      <c r="L62" s="426"/>
      <c r="M62" s="427"/>
      <c r="N62" s="430"/>
      <c r="O62" s="429"/>
      <c r="P62" s="309"/>
      <c r="Q62" s="227"/>
      <c r="R62" s="306"/>
      <c r="S62" s="306"/>
      <c r="T62" s="306"/>
      <c r="U62" s="227"/>
      <c r="V62" s="227"/>
      <c r="W62" s="227"/>
      <c r="X62" s="423"/>
      <c r="Y62" s="423"/>
      <c r="Z62" s="424"/>
    </row>
    <row r="63" spans="5:44"/>
  </sheetData>
  <sheetProtection algorithmName="SHA-512" hashValue="m0whxHcDDQPLMC+ibCH+p2MJUXpjEXOPmtTvkKzXQSz9hlEvbWz4JMwsvsTZdeNbS+X4F8PbGuPs4BG5+VkYMw==" saltValue="5/zgEwBoP5Pux5GVFxp4/A==" spinCount="100000" sheet="1" objects="1" scenarios="1"/>
  <mergeCells count="45">
    <mergeCell ref="X59:Z59"/>
    <mergeCell ref="E50:G50"/>
    <mergeCell ref="E41:G41"/>
    <mergeCell ref="E56:G56"/>
    <mergeCell ref="E49:G49"/>
    <mergeCell ref="E58:G58"/>
    <mergeCell ref="X30:Y50"/>
    <mergeCell ref="N59:O59"/>
    <mergeCell ref="E59:M59"/>
    <mergeCell ref="Z9:Z11"/>
    <mergeCell ref="S9:S11"/>
    <mergeCell ref="F29:Z29"/>
    <mergeCell ref="X54:Y57"/>
    <mergeCell ref="I9:I11"/>
    <mergeCell ref="E18:G18"/>
    <mergeCell ref="H9:H11"/>
    <mergeCell ref="F9:G11"/>
    <mergeCell ref="V9:W10"/>
    <mergeCell ref="X9:Y10"/>
    <mergeCell ref="N10:P10"/>
    <mergeCell ref="Q10:Q11"/>
    <mergeCell ref="U9:U11"/>
    <mergeCell ref="T9:T11"/>
    <mergeCell ref="E57:G57"/>
    <mergeCell ref="F53:Z53"/>
    <mergeCell ref="J9:J11"/>
    <mergeCell ref="K9:K11"/>
    <mergeCell ref="F12:Y12"/>
    <mergeCell ref="E39:G39"/>
    <mergeCell ref="E26:G26"/>
    <mergeCell ref="E25:G25"/>
    <mergeCell ref="M9:M11"/>
    <mergeCell ref="N9:Q9"/>
    <mergeCell ref="R9:R11"/>
    <mergeCell ref="E9:E11"/>
    <mergeCell ref="L9:L11"/>
    <mergeCell ref="X60:Z60"/>
    <mergeCell ref="X61:Z61"/>
    <mergeCell ref="X62:Z62"/>
    <mergeCell ref="E60:M60"/>
    <mergeCell ref="E61:M61"/>
    <mergeCell ref="E62:M62"/>
    <mergeCell ref="N60:O60"/>
    <mergeCell ref="N61:O61"/>
    <mergeCell ref="N62:O62"/>
  </mergeCells>
  <dataValidations count="5">
    <dataValidation type="whole" operator="lessThanOrEqual" allowBlank="1" showInputMessage="1" showErrorMessage="1" sqref="V30:V38 V40 V43:V48 V54:V55" xr:uid="{00000000-0002-0000-0500-000000000000}">
      <formula1>I30</formula1>
    </dataValidation>
    <dataValidation type="whole" operator="lessThanOrEqual" allowBlank="1" showInputMessage="1" showErrorMessage="1" sqref="Z54:Z55 Z30:Z38 Z40 Z43:Z48" xr:uid="{00000000-0002-0000-0500-000001000000}">
      <formula1>L30</formula1>
    </dataValidation>
    <dataValidation type="whole" operator="greaterThanOrEqual" allowBlank="1" showInputMessage="1" showErrorMessage="1" sqref="R30:S38 N30:O38 N40:O40 N43:O48 R40:S40 R43:S48 N54:O55 R54:S55 I30:K38 I40:K40 I43:K48 I54:K55" xr:uid="{00000000-0002-0000-0500-000002000000}">
      <formula1>0</formula1>
    </dataValidation>
    <dataValidation type="whole" operator="greaterThan" allowBlank="1" showInputMessage="1" showErrorMessage="1" sqref="H30:H38 H40 H54:H55 H43:H48" xr:uid="{00000000-0002-0000-0500-000003000000}">
      <formula1>0</formula1>
    </dataValidation>
    <dataValidation operator="greaterThan" allowBlank="1" showInputMessage="1" showErrorMessage="1" sqref="H20:H24 H14:H17" xr:uid="{00000000-0002-0000-0500-000004000000}"/>
  </dataValidations>
  <hyperlinks>
    <hyperlink ref="F14" location="IndHUF!F12" display="Individuals/Hindu undivided Family" xr:uid="{00000000-0004-0000-0500-000000000000}"/>
    <hyperlink ref="F15" location="CGAndSG!F12" display="Central  Government/ State Government(s)" xr:uid="{00000000-0004-0000-0500-000001000000}"/>
    <hyperlink ref="F16" location="Banks!F12" display="Financial  Institutions/ Banks" xr:uid="{00000000-0004-0000-0500-000002000000}"/>
    <hyperlink ref="F17" location="IndHUF!F12" display="Any Other (specify)" xr:uid="{00000000-0004-0000-0500-000003000000}"/>
    <hyperlink ref="F20" location="Individuals!F12" display="Individuals (NonResident Individuals/ Foreign Individuals)" xr:uid="{00000000-0004-0000-0500-000004000000}"/>
    <hyperlink ref="F21" location="Government!F12" display="Government" xr:uid="{00000000-0004-0000-0500-000005000000}"/>
    <hyperlink ref="F22" location="Institutions!F12" display="Institutions" xr:uid="{00000000-0004-0000-0500-000006000000}"/>
    <hyperlink ref="F23" location="FPIPromoter!F12" display="Foreign Portfolio Investor" xr:uid="{00000000-0004-0000-0500-000007000000}"/>
    <hyperlink ref="F24" location="OtherForeign!F12" display="Any Other (specify)" xr:uid="{00000000-0004-0000-0500-000008000000}"/>
    <hyperlink ref="F30" location="MutuaFund!F12" display="Mutual Funds" xr:uid="{00000000-0004-0000-0500-000009000000}"/>
    <hyperlink ref="F31" location="VentureCap!F12" display="Venture Capital Funds" xr:uid="{00000000-0004-0000-0500-00000A000000}"/>
    <hyperlink ref="F32" location="AIF!F12" display="Alternate Investment Funds" xr:uid="{00000000-0004-0000-0500-00000B000000}"/>
    <hyperlink ref="F33" location="FVC!F12" display="Foreign Venture Capital Investors" xr:uid="{00000000-0004-0000-0500-00000C000000}"/>
    <hyperlink ref="F34" location="FPI_Insti!F12" display="Foreign Portfolio Investors" xr:uid="{00000000-0004-0000-0500-00000D000000}"/>
    <hyperlink ref="F35" location="Bank_Insti!F12" display="Financial  Institutions/ Banks" xr:uid="{00000000-0004-0000-0500-00000E000000}"/>
    <hyperlink ref="F36" location="Insurance!F12" display="Insurance  Companies" xr:uid="{00000000-0004-0000-0500-00000F000000}"/>
    <hyperlink ref="F37" location="Pension!F12" display="Provident Funds/ Pension Funds" xr:uid="{00000000-0004-0000-0500-000010000000}"/>
    <hyperlink ref="F38" location="Other_Insti!F12" display="Any Other (specify)" xr:uid="{00000000-0004-0000-0500-000011000000}"/>
    <hyperlink ref="F40" location="'CG&amp;SG&amp;PI'!F12" display="Central  Government/  State  Government(s)/ President of India" xr:uid="{00000000-0004-0000-0500-000012000000}"/>
    <hyperlink ref="F43" location="'Indivisual(aI)'!F12" display="'Indivisual(aI)'!F12" xr:uid="{00000000-0004-0000-0500-000013000000}"/>
    <hyperlink ref="F44" location="'Indivisual(aII)'!F12" display="'Indivisual(aII)'!F12" xr:uid="{00000000-0004-0000-0500-000014000000}"/>
    <hyperlink ref="F45" location="NBFC!F12" display="NBFCs registered with RBI" xr:uid="{00000000-0004-0000-0500-000015000000}"/>
    <hyperlink ref="F46" location="EmpTrust!F12" display="Employee Trusts" xr:uid="{00000000-0004-0000-0500-000016000000}"/>
    <hyperlink ref="F47" location="OD!F12" display="Overseas Depositories (holding DRs) (balancing figure)" xr:uid="{00000000-0004-0000-0500-000017000000}"/>
    <hyperlink ref="F48" location="Other_NonInsti!F12" display="Any Other (specify)" xr:uid="{00000000-0004-0000-0500-000018000000}"/>
    <hyperlink ref="F54" location="DRHolder!F12" display="Custodian/DR  Holder - Name of DR Holders  (If Available)" xr:uid="{00000000-0004-0000-0500-000019000000}"/>
    <hyperlink ref="F55" location="EBT!F12" display="Employee Benefit Trust (under SEBI (Share based Employee Benefit) Regulations, 2014)" xr:uid="{00000000-0004-0000-0500-00001A000000}"/>
    <hyperlink ref="F51" location="PAC_Public!F12" display="Details of the shareholders acting as persons in Concert for Public" xr:uid="{00000000-0004-0000-0500-00001B000000}"/>
    <hyperlink ref="F52" location="Unclaimed_Public!A1" display="Details of Shares which remain unclaimed for Public" xr:uid="{00000000-0004-0000-0500-00001C000000}"/>
    <hyperlink ref="F27" location="Unclaimed_Prom!I14" display="Details of Shares which remain unclaimed for Promoter &amp; Promoter Group" xr:uid="{00000000-0004-0000-0500-00001D000000}"/>
  </hyperlinks>
  <pageMargins left="0.7" right="0.7" top="0.75" bottom="0.75" header="0.3" footer="0.3"/>
  <pageSetup orientation="portrait" r:id="rId1"/>
  <ignoredErrors>
    <ignoredError sqref="P30 T30 L30:L37 L40 L43:L4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theme="7"/>
  </sheetPr>
  <dimension ref="A1:XFC16"/>
  <sheetViews>
    <sheetView showGridLines="0" topLeftCell="D7" zoomScale="85" zoomScaleNormal="85" workbookViewId="0">
      <selection activeCell="F16" sqref="F16"/>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6.7109375" customWidth="1"/>
    <col min="14" max="14" width="16.140625" hidden="1" customWidth="1"/>
    <col min="15" max="15" width="16.42578125" customWidth="1"/>
    <col min="16" max="16" width="10.7109375" customWidth="1"/>
    <col min="17" max="18" width="14.5703125" hidden="1" customWidth="1"/>
    <col min="19" max="19" width="14.5703125" customWidth="1"/>
    <col min="20" max="20" width="19.140625" customWidth="1"/>
    <col min="21" max="21" width="15.42578125" hidden="1" customWidth="1"/>
    <col min="22" max="22" width="8.85546875" hidden="1" customWidth="1"/>
    <col min="23" max="23" width="15.42578125" hidden="1" customWidth="1"/>
    <col min="24" max="24" width="8.85546875" hidden="1" customWidth="1"/>
    <col min="25" max="25" width="15.42578125" customWidth="1"/>
    <col min="26" max="26" width="18" customWidth="1"/>
    <col min="27" max="27" width="17.140625" customWidth="1"/>
    <col min="28" max="28" width="4.7109375" customWidth="1"/>
    <col min="29" max="16383" width="4.85546875" hidden="1"/>
  </cols>
  <sheetData>
    <row r="1" spans="5:45" hidden="1">
      <c r="I1">
        <v>0</v>
      </c>
    </row>
    <row r="2" spans="5:45" ht="18.75" hidden="1" customHeight="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t="24" hidden="1" customHeight="1"/>
    <row r="4" spans="5:45" ht="20.25" hidden="1" customHeight="1"/>
    <row r="5" spans="5:45" ht="16.5" hidden="1" customHeight="1"/>
    <row r="6" spans="5:45" ht="27" hidden="1" customHeight="1"/>
    <row r="9" spans="5:45" ht="29.25" customHeight="1">
      <c r="E9" s="415" t="s">
        <v>137</v>
      </c>
      <c r="F9" s="415" t="s">
        <v>136</v>
      </c>
      <c r="G9" s="415" t="s">
        <v>1</v>
      </c>
      <c r="H9" s="415" t="s">
        <v>3</v>
      </c>
      <c r="I9" s="415" t="s">
        <v>4</v>
      </c>
      <c r="J9" s="415" t="s">
        <v>5</v>
      </c>
      <c r="K9" s="415" t="s">
        <v>6</v>
      </c>
      <c r="L9" s="415" t="s">
        <v>7</v>
      </c>
      <c r="M9" s="421" t="s">
        <v>8</v>
      </c>
      <c r="N9" s="468"/>
      <c r="O9" s="468"/>
      <c r="P9" s="422"/>
      <c r="Q9" s="415" t="s">
        <v>9</v>
      </c>
      <c r="R9" s="415" t="s">
        <v>505</v>
      </c>
      <c r="S9" s="415" t="s">
        <v>134</v>
      </c>
      <c r="T9" s="415" t="s">
        <v>143</v>
      </c>
      <c r="U9" s="450" t="s">
        <v>12</v>
      </c>
      <c r="V9" s="451"/>
      <c r="W9" s="450" t="s">
        <v>13</v>
      </c>
      <c r="X9" s="451"/>
      <c r="Y9" s="415" t="s">
        <v>14</v>
      </c>
      <c r="Z9" s="414" t="s">
        <v>499</v>
      </c>
      <c r="AA9" s="415" t="s">
        <v>517</v>
      </c>
    </row>
    <row r="10" spans="5:45" ht="31.5" customHeight="1">
      <c r="E10" s="416"/>
      <c r="F10" s="437"/>
      <c r="G10" s="416"/>
      <c r="H10" s="416"/>
      <c r="I10" s="416"/>
      <c r="J10" s="416"/>
      <c r="K10" s="416"/>
      <c r="L10" s="416"/>
      <c r="M10" s="421" t="s">
        <v>135</v>
      </c>
      <c r="N10" s="412"/>
      <c r="O10" s="413"/>
      <c r="P10" s="415" t="s">
        <v>16</v>
      </c>
      <c r="Q10" s="416"/>
      <c r="R10" s="416"/>
      <c r="S10" s="416"/>
      <c r="T10" s="416"/>
      <c r="U10" s="454"/>
      <c r="V10" s="455"/>
      <c r="W10" s="454"/>
      <c r="X10" s="455"/>
      <c r="Y10" s="416"/>
      <c r="Z10" s="414"/>
      <c r="AA10" s="416"/>
    </row>
    <row r="11" spans="5:45" ht="78.75" customHeight="1">
      <c r="E11" s="417"/>
      <c r="F11" s="438"/>
      <c r="G11" s="417"/>
      <c r="H11" s="417"/>
      <c r="I11" s="417"/>
      <c r="J11" s="417"/>
      <c r="K11" s="417"/>
      <c r="L11" s="417"/>
      <c r="M11" s="27" t="s">
        <v>141</v>
      </c>
      <c r="N11" s="27" t="s">
        <v>18</v>
      </c>
      <c r="O11" s="27" t="s">
        <v>19</v>
      </c>
      <c r="P11" s="417"/>
      <c r="Q11" s="417"/>
      <c r="R11" s="417"/>
      <c r="S11" s="417"/>
      <c r="T11" s="417"/>
      <c r="U11" s="27" t="s">
        <v>20</v>
      </c>
      <c r="V11" s="27" t="s">
        <v>21</v>
      </c>
      <c r="W11" s="27" t="s">
        <v>20</v>
      </c>
      <c r="X11" s="27" t="s">
        <v>21</v>
      </c>
      <c r="Y11" s="417"/>
      <c r="Z11" s="414"/>
      <c r="AA11" s="417"/>
    </row>
    <row r="12" spans="5:45" ht="16.5" customHeight="1">
      <c r="E12" s="8" t="s">
        <v>79</v>
      </c>
      <c r="F12" s="322"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24"/>
      <c r="G13" s="9"/>
      <c r="H13" s="13"/>
      <c r="I13" s="38"/>
      <c r="J13" s="38"/>
      <c r="K13" s="37" t="str">
        <f>+IFERROR(IF(COUNT(H13:J13),ROUND(SUM(H13:J13),0),""),"")</f>
        <v/>
      </c>
      <c r="L13" s="14" t="str">
        <f>+IFERROR(IF(COUNT(K13),ROUND(K13/'Shareholding Pattern'!$L$57*100,2),""),0)</f>
        <v/>
      </c>
      <c r="M13" s="240" t="str">
        <f>IF(H13="","",H13)</f>
        <v/>
      </c>
      <c r="N13" s="173"/>
      <c r="O13" s="42" t="str">
        <f>+IFERROR(IF(COUNT(M13:N13),ROUND(SUM(M13,N13),2),""),"")</f>
        <v/>
      </c>
      <c r="P13" s="14" t="str">
        <f>+IFERROR(IF(COUNT(O13),ROUND(O13/('Shareholding Pattern'!$P$58)*100,2),""),0)</f>
        <v/>
      </c>
      <c r="Q13" s="38"/>
      <c r="R13" s="38"/>
      <c r="S13" s="39" t="str">
        <f>+IFERROR(IF(COUNT(Q13:R13),ROUND(SUM(Q13:R13),0),""),"")</f>
        <v/>
      </c>
      <c r="T13" s="14" t="str">
        <f>+IFERROR(IF(COUNT(K13,S13),ROUND(SUM(S13,K13)/SUM('Shareholding Pattern'!$L$57,'Shareholding Pattern'!$T$57)*100,2),""),0)</f>
        <v/>
      </c>
      <c r="U13" s="38"/>
      <c r="V13" s="14" t="str">
        <f>+IFERROR(IF(COUNT(U13),ROUND(SUM(U13)/SUM(K13)*100,2),""),0)</f>
        <v/>
      </c>
      <c r="W13" s="38"/>
      <c r="X13" s="14" t="str">
        <f>+IFERROR(IF(COUNT(W13),ROUND(SUM(W13)/SUM(K13)*100,2),""),0)</f>
        <v/>
      </c>
      <c r="Y13" s="13"/>
      <c r="Z13" s="243"/>
      <c r="AA13" s="280"/>
      <c r="AC13" s="10">
        <f>IF(SUM(H13:Y13)&gt;0,1,0)</f>
        <v>0</v>
      </c>
      <c r="AD13" s="10" t="str">
        <f>IF(COUNT(H15:$Y$15000)=0,"",SUM(AC1:AC65532))</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6.5" hidden="1" customHeight="1">
      <c r="E15" s="2"/>
      <c r="F15" s="170"/>
      <c r="G15" s="170"/>
      <c r="H15" s="170"/>
      <c r="I15" s="170"/>
      <c r="J15" s="170"/>
      <c r="K15" s="170"/>
      <c r="L15" s="170"/>
      <c r="M15" s="170"/>
      <c r="N15" s="170"/>
      <c r="O15" s="170"/>
      <c r="P15" s="170"/>
      <c r="Q15" s="170"/>
      <c r="R15" s="170"/>
      <c r="S15" s="170"/>
      <c r="T15" s="170"/>
      <c r="U15" s="170"/>
      <c r="V15" s="170"/>
      <c r="W15" s="170"/>
      <c r="X15" s="170"/>
      <c r="Y15" s="171"/>
    </row>
    <row r="16" spans="5:45" ht="20.100000000000001" customHeight="1">
      <c r="E16" s="105"/>
      <c r="F16" s="51" t="s">
        <v>450</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Pattern'!$L$57*100,2),""),0)</f>
        <v/>
      </c>
      <c r="M16" s="29" t="str">
        <f>+IFERROR(IF(COUNT(M14:M15),ROUND(SUM(M14:M15),0),""),"")</f>
        <v/>
      </c>
      <c r="N16" s="29" t="str">
        <f>+IFERROR(IF(COUNT(N14:N15),ROUND(SUM(N14:N15),0),""),"")</f>
        <v/>
      </c>
      <c r="O16" s="29" t="str">
        <f>+IFERROR(IF(COUNT(O14:O15),ROUND(SUM(O14:O15),0),""),"")</f>
        <v/>
      </c>
      <c r="P16" s="14" t="str">
        <f>+IFERROR(IF(COUNT(O16),ROUND(O16/('Shareholding Pattern'!$P$58)*100,2),""),0)</f>
        <v/>
      </c>
      <c r="Q16" s="44" t="str">
        <f>+IFERROR(IF(COUNT(Q14:Q15),ROUND(SUM(Q14:Q15),0),""),"")</f>
        <v/>
      </c>
      <c r="R16" s="44" t="str">
        <f>+IFERROR(IF(COUNT(R14:R15),ROUND(SUM(R14:R15),0),""),"")</f>
        <v/>
      </c>
      <c r="S16" s="44" t="str">
        <f>+IFERROR(IF(COUNT(S14:S15),ROUND(SUM(S14:S15),0),""),"")</f>
        <v/>
      </c>
      <c r="T16" s="14" t="str">
        <f>+IFERROR(IF(COUNT(K16,S16),ROUND(SUM(S16,K16)/SUM('Shareholding Pattern'!$L$57,'Shareholding Pattern'!$T$57)*100,2),""),0)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xr:uid="{00000000-0002-0000-0600-000000000000}">
      <formula1>K13</formula1>
    </dataValidation>
    <dataValidation type="whole" operator="lessThanOrEqual" allowBlank="1" showInputMessage="1" showErrorMessage="1" sqref="U13" xr:uid="{00000000-0002-0000-0600-000001000000}">
      <formula1>H13</formula1>
    </dataValidation>
    <dataValidation type="whole" operator="lessThanOrEqual" allowBlank="1" showInputMessage="1" showErrorMessage="1" sqref="W13" xr:uid="{00000000-0002-0000-0600-000002000000}">
      <formula1>H13</formula1>
    </dataValidation>
    <dataValidation type="whole" operator="greaterThanOrEqual" allowBlank="1" showInputMessage="1" showErrorMessage="1" sqref="Q13:R13 H13:J13 M13:N13" xr:uid="{00000000-0002-0000-0600-000003000000}">
      <formula1>0</formula1>
    </dataValidation>
    <dataValidation type="textLength" operator="equal" allowBlank="1" showInputMessage="1" showErrorMessage="1" prompt="[A-Z][A-Z][A-Z][A-Z][A-Z][0-9][0-9][0-9][0-9][A-Z]_x000a__x000a_In absence of PAN write : ZZZZZ9999Z" sqref="G13" xr:uid="{00000000-0002-0000-0600-000004000000}">
      <formula1>10</formula1>
    </dataValidation>
    <dataValidation type="list" allowBlank="1" showInputMessage="1" showErrorMessage="1" sqref="AA13" xr:uid="{00000000-0002-0000-0600-000005000000}">
      <formula1>$AR$2:$AS$2</formula1>
    </dataValidation>
  </dataValidations>
  <hyperlinks>
    <hyperlink ref="G16" location="'Shareholding Pattern'!F14" display="Total" xr:uid="{00000000-0004-0000-0600-000000000000}"/>
    <hyperlink ref="F16" location="'Shareholding Pattern'!F14" display="Total" xr:uid="{00000000-0004-0000-0600-000001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8"/>
  <dimension ref="A1:AA14"/>
  <sheetViews>
    <sheetView showGridLines="0" topLeftCell="F7" workbookViewId="0">
      <selection activeCell="M15" sqref="M15"/>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0</v>
      </c>
      <c r="L1" t="s">
        <v>111</v>
      </c>
      <c r="M1" t="s">
        <v>122</v>
      </c>
      <c r="N1" t="s">
        <v>661</v>
      </c>
    </row>
    <row r="2" spans="5:27" ht="20.25" hidden="1" customHeight="1">
      <c r="F2" t="s">
        <v>678</v>
      </c>
      <c r="G2" t="s">
        <v>679</v>
      </c>
      <c r="H2" t="s">
        <v>680</v>
      </c>
      <c r="J2" t="s">
        <v>681</v>
      </c>
      <c r="K2" t="s">
        <v>682</v>
      </c>
      <c r="L2" t="s">
        <v>683</v>
      </c>
      <c r="M2" t="s">
        <v>684</v>
      </c>
      <c r="N2" t="s">
        <v>685</v>
      </c>
      <c r="O2" t="s">
        <v>686</v>
      </c>
      <c r="P2" t="s">
        <v>687</v>
      </c>
      <c r="Q2" t="s">
        <v>658</v>
      </c>
      <c r="R2" t="s">
        <v>692</v>
      </c>
      <c r="S2" t="s">
        <v>690</v>
      </c>
      <c r="T2" t="s">
        <v>660</v>
      </c>
      <c r="U2" t="s">
        <v>691</v>
      </c>
      <c r="V2" t="s">
        <v>688</v>
      </c>
    </row>
    <row r="3" spans="5:27" ht="15" hidden="1" customHeight="1">
      <c r="AA3" s="326" t="s">
        <v>663</v>
      </c>
    </row>
    <row r="4" spans="5:27" ht="15.75" hidden="1" customHeight="1">
      <c r="AA4" s="326" t="s">
        <v>664</v>
      </c>
    </row>
    <row r="5" spans="5:27" ht="13.5" hidden="1" customHeight="1">
      <c r="AA5" s="326" t="s">
        <v>665</v>
      </c>
    </row>
    <row r="6" spans="5:27" ht="17.25" hidden="1" customHeight="1">
      <c r="AA6" s="326" t="s">
        <v>666</v>
      </c>
    </row>
    <row r="7" spans="5:27">
      <c r="F7" s="469"/>
      <c r="G7" s="469"/>
      <c r="H7" s="469"/>
      <c r="I7" s="63"/>
      <c r="AA7" s="326" t="s">
        <v>667</v>
      </c>
    </row>
    <row r="8" spans="5:27">
      <c r="F8" s="470"/>
      <c r="G8" s="470"/>
      <c r="H8" s="470"/>
      <c r="I8" s="63"/>
      <c r="AA8" s="326" t="s">
        <v>668</v>
      </c>
    </row>
    <row r="9" spans="5:27" ht="60" customHeight="1">
      <c r="E9" s="415" t="s">
        <v>132</v>
      </c>
      <c r="F9" s="421" t="s">
        <v>650</v>
      </c>
      <c r="G9" s="468"/>
      <c r="H9" s="468"/>
      <c r="I9" s="468"/>
      <c r="J9" s="468"/>
      <c r="K9" s="422"/>
      <c r="L9" s="421" t="s">
        <v>655</v>
      </c>
      <c r="M9" s="468"/>
      <c r="N9" s="468"/>
      <c r="O9" s="468"/>
      <c r="P9" s="422"/>
      <c r="Q9" s="476" t="s">
        <v>656</v>
      </c>
      <c r="R9" s="476"/>
      <c r="S9" s="476"/>
      <c r="T9" s="476"/>
      <c r="U9" s="476"/>
      <c r="V9" s="414" t="s">
        <v>688</v>
      </c>
      <c r="AA9" s="326" t="s">
        <v>669</v>
      </c>
    </row>
    <row r="10" spans="5:27" ht="14.25" customHeight="1">
      <c r="E10" s="416"/>
      <c r="F10" s="414" t="s">
        <v>651</v>
      </c>
      <c r="G10" s="414" t="s">
        <v>652</v>
      </c>
      <c r="H10" s="472" t="s">
        <v>653</v>
      </c>
      <c r="I10" s="27"/>
      <c r="J10" s="414" t="s">
        <v>654</v>
      </c>
      <c r="K10" s="474" t="s">
        <v>674</v>
      </c>
      <c r="L10" s="414" t="s">
        <v>651</v>
      </c>
      <c r="M10" s="414" t="s">
        <v>652</v>
      </c>
      <c r="N10" s="472" t="s">
        <v>653</v>
      </c>
      <c r="O10" s="414" t="s">
        <v>654</v>
      </c>
      <c r="P10" s="474" t="s">
        <v>674</v>
      </c>
      <c r="Q10" s="414" t="s">
        <v>657</v>
      </c>
      <c r="R10" s="414"/>
      <c r="S10" s="414"/>
      <c r="T10" s="414"/>
      <c r="U10" s="414"/>
      <c r="V10" s="414"/>
      <c r="AA10" s="326" t="s">
        <v>670</v>
      </c>
    </row>
    <row r="11" spans="5:27" ht="47.25" customHeight="1">
      <c r="E11" s="417"/>
      <c r="F11" s="414"/>
      <c r="G11" s="414"/>
      <c r="H11" s="472"/>
      <c r="I11" s="27"/>
      <c r="J11" s="414"/>
      <c r="K11" s="475"/>
      <c r="L11" s="414"/>
      <c r="M11" s="414"/>
      <c r="N11" s="472"/>
      <c r="O11" s="414"/>
      <c r="P11" s="475"/>
      <c r="Q11" s="321" t="s">
        <v>658</v>
      </c>
      <c r="R11" s="321" t="s">
        <v>659</v>
      </c>
      <c r="S11" s="330" t="s">
        <v>690</v>
      </c>
      <c r="T11" s="321" t="s">
        <v>660</v>
      </c>
      <c r="U11" s="321" t="s">
        <v>691</v>
      </c>
      <c r="V11" s="414"/>
      <c r="AA11" s="326" t="s">
        <v>671</v>
      </c>
    </row>
    <row r="12" spans="5:27">
      <c r="E12" s="324"/>
      <c r="F12" s="473" t="s">
        <v>672</v>
      </c>
      <c r="G12" s="473"/>
      <c r="H12" s="323"/>
      <c r="I12" s="323"/>
      <c r="J12" s="323"/>
      <c r="K12" s="323"/>
      <c r="L12" s="323"/>
      <c r="M12" s="323"/>
      <c r="N12" s="323"/>
      <c r="O12" s="323"/>
      <c r="P12" s="323"/>
      <c r="Q12" s="323"/>
      <c r="R12" s="323"/>
      <c r="S12" s="323"/>
      <c r="T12" s="323"/>
      <c r="U12" s="323"/>
      <c r="V12" s="325"/>
    </row>
    <row r="13" spans="5:27" ht="21" hidden="1" customHeight="1">
      <c r="E13" s="45"/>
      <c r="F13" s="224"/>
      <c r="G13" s="224"/>
      <c r="H13" s="224"/>
      <c r="I13" s="329"/>
      <c r="J13" s="327"/>
      <c r="K13" s="224"/>
      <c r="L13" s="224"/>
      <c r="M13" s="224"/>
      <c r="N13" s="224"/>
      <c r="O13" s="328"/>
      <c r="P13" s="224"/>
      <c r="Q13" s="82"/>
      <c r="R13" s="82"/>
      <c r="S13" s="82"/>
      <c r="T13" s="62"/>
      <c r="U13" s="62"/>
      <c r="V13" s="331"/>
    </row>
    <row r="14" spans="5:27" ht="24.75" customHeight="1">
      <c r="E14" s="34"/>
      <c r="F14" s="471"/>
      <c r="G14" s="471"/>
      <c r="H14" s="471"/>
      <c r="I14" s="3"/>
      <c r="J14" s="35"/>
      <c r="K14" s="35"/>
      <c r="L14" s="35"/>
      <c r="M14" s="35"/>
      <c r="N14" s="35"/>
      <c r="O14" s="35"/>
      <c r="P14" s="35"/>
      <c r="Q14" s="35"/>
      <c r="R14" s="35"/>
      <c r="S14" s="35"/>
      <c r="T14" s="35"/>
      <c r="U14" s="35"/>
      <c r="V14" s="36"/>
    </row>
  </sheetData>
  <sheetProtection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xr:uid="{00000000-0002-0000-0700-000000000000}">
      <formula1>$L$1:$M$1</formula1>
    </dataValidation>
    <dataValidation type="decimal" allowBlank="1" showInputMessage="1" showErrorMessage="1" prompt="Enter the value without percentage (%) symbol (.e.g. to enter 10.00%, enter it as 10.00)" sqref="Q13:S13" xr:uid="{00000000-0002-0000-0700-000001000000}">
      <formula1>0</formula1>
      <formula2>100</formula2>
    </dataValidation>
    <dataValidation type="list" allowBlank="1" showInputMessage="1" showErrorMessage="1" sqref="J13 O13" xr:uid="{00000000-0002-0000-0700-000002000000}">
      <formula1>$AA$3:$AA$11</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5.42578125" customWidth="1"/>
    <col min="14" max="14" width="16" hidden="1" customWidth="1"/>
    <col min="15" max="15" width="16.42578125" customWidth="1"/>
    <col min="16" max="16" width="10.42578125" customWidth="1"/>
    <col min="17" max="18" width="14.5703125" hidden="1" customWidth="1"/>
    <col min="19" max="19" width="14.5703125" customWidth="1"/>
    <col min="20" max="20" width="19.140625" customWidth="1"/>
    <col min="21" max="21" width="15.42578125" hidden="1" customWidth="1"/>
    <col min="22" max="22" width="9.42578125" hidden="1" customWidth="1"/>
    <col min="23" max="23" width="15.42578125" hidden="1" customWidth="1"/>
    <col min="24" max="24" width="8.7109375" hidden="1" customWidth="1"/>
    <col min="25" max="25" width="15.42578125" customWidth="1"/>
    <col min="26" max="26" width="18.5703125" customWidth="1"/>
    <col min="27" max="27" width="17.140625" customWidth="1"/>
    <col min="28" max="28" width="4.42578125" customWidth="1"/>
    <col min="29" max="16383" width="1.85546875" hidden="1"/>
  </cols>
  <sheetData>
    <row r="1" spans="5:45" hidden="1">
      <c r="I1">
        <v>0</v>
      </c>
      <c r="AD1">
        <f>SUM(AC1:AC65531)</f>
        <v>0</v>
      </c>
    </row>
    <row r="2" spans="5:45" hidden="1">
      <c r="F2" t="s">
        <v>249</v>
      </c>
      <c r="G2" t="s">
        <v>420</v>
      </c>
      <c r="H2" t="s">
        <v>165</v>
      </c>
      <c r="I2" t="s">
        <v>166</v>
      </c>
      <c r="J2" t="s">
        <v>167</v>
      </c>
      <c r="K2" t="s">
        <v>168</v>
      </c>
      <c r="L2" t="s">
        <v>169</v>
      </c>
      <c r="M2" t="s">
        <v>170</v>
      </c>
      <c r="N2" t="s">
        <v>171</v>
      </c>
      <c r="O2" t="s">
        <v>172</v>
      </c>
      <c r="P2" t="s">
        <v>173</v>
      </c>
      <c r="Q2" t="s">
        <v>174</v>
      </c>
      <c r="R2" t="s">
        <v>175</v>
      </c>
      <c r="S2" t="s">
        <v>176</v>
      </c>
      <c r="T2" t="s">
        <v>177</v>
      </c>
      <c r="U2" t="s">
        <v>178</v>
      </c>
      <c r="V2" t="s">
        <v>179</v>
      </c>
      <c r="W2" t="s">
        <v>180</v>
      </c>
      <c r="X2" t="s">
        <v>181</v>
      </c>
      <c r="Y2" t="s">
        <v>182</v>
      </c>
      <c r="Z2" t="s">
        <v>499</v>
      </c>
      <c r="AA2" t="s">
        <v>517</v>
      </c>
      <c r="AR2" t="s">
        <v>519</v>
      </c>
      <c r="AS2" t="s">
        <v>520</v>
      </c>
    </row>
    <row r="3" spans="5:45" hidden="1"/>
    <row r="4" spans="5:45" hidden="1"/>
    <row r="5" spans="5:45" hidden="1"/>
    <row r="9" spans="5:45" ht="29.25" customHeight="1">
      <c r="E9" s="415" t="s">
        <v>137</v>
      </c>
      <c r="F9" s="414" t="s">
        <v>136</v>
      </c>
      <c r="G9" s="414" t="s">
        <v>1</v>
      </c>
      <c r="H9" s="414" t="s">
        <v>3</v>
      </c>
      <c r="I9" s="414" t="s">
        <v>4</v>
      </c>
      <c r="J9" s="414" t="s">
        <v>5</v>
      </c>
      <c r="K9" s="414" t="s">
        <v>6</v>
      </c>
      <c r="L9" s="414" t="s">
        <v>7</v>
      </c>
      <c r="M9" s="414" t="s">
        <v>8</v>
      </c>
      <c r="N9" s="414"/>
      <c r="O9" s="414"/>
      <c r="P9" s="414"/>
      <c r="Q9" s="414" t="s">
        <v>9</v>
      </c>
      <c r="R9" s="415" t="s">
        <v>505</v>
      </c>
      <c r="S9" s="415" t="s">
        <v>142</v>
      </c>
      <c r="T9" s="414" t="s">
        <v>107</v>
      </c>
      <c r="U9" s="414" t="s">
        <v>12</v>
      </c>
      <c r="V9" s="414"/>
      <c r="W9" s="414" t="s">
        <v>13</v>
      </c>
      <c r="X9" s="414"/>
      <c r="Y9" s="414" t="s">
        <v>14</v>
      </c>
      <c r="Z9" s="414" t="s">
        <v>499</v>
      </c>
      <c r="AA9" s="415" t="s">
        <v>517</v>
      </c>
    </row>
    <row r="10" spans="5:45" ht="31.5" customHeight="1">
      <c r="E10" s="416"/>
      <c r="F10" s="414"/>
      <c r="G10" s="414"/>
      <c r="H10" s="414"/>
      <c r="I10" s="414"/>
      <c r="J10" s="414"/>
      <c r="K10" s="414"/>
      <c r="L10" s="414"/>
      <c r="M10" s="414" t="s">
        <v>15</v>
      </c>
      <c r="N10" s="414"/>
      <c r="O10" s="414"/>
      <c r="P10" s="414" t="s">
        <v>16</v>
      </c>
      <c r="Q10" s="414"/>
      <c r="R10" s="416"/>
      <c r="S10" s="416"/>
      <c r="T10" s="414"/>
      <c r="U10" s="414"/>
      <c r="V10" s="414"/>
      <c r="W10" s="414"/>
      <c r="X10" s="414"/>
      <c r="Y10" s="414"/>
      <c r="Z10" s="414"/>
      <c r="AA10" s="416"/>
    </row>
    <row r="11" spans="5:45" ht="78.75" customHeight="1">
      <c r="E11" s="417"/>
      <c r="F11" s="414"/>
      <c r="G11" s="414"/>
      <c r="H11" s="414"/>
      <c r="I11" s="414"/>
      <c r="J11" s="414"/>
      <c r="K11" s="414"/>
      <c r="L11" s="414"/>
      <c r="M11" s="27" t="s">
        <v>17</v>
      </c>
      <c r="N11" s="27" t="s">
        <v>18</v>
      </c>
      <c r="O11" s="27" t="s">
        <v>19</v>
      </c>
      <c r="P11" s="414"/>
      <c r="Q11" s="414"/>
      <c r="R11" s="417"/>
      <c r="S11" s="417"/>
      <c r="T11" s="414"/>
      <c r="U11" s="27" t="s">
        <v>20</v>
      </c>
      <c r="V11" s="27" t="s">
        <v>21</v>
      </c>
      <c r="W11" s="27" t="s">
        <v>20</v>
      </c>
      <c r="X11" s="27" t="s">
        <v>21</v>
      </c>
      <c r="Y11" s="414"/>
      <c r="Z11" s="414"/>
      <c r="AA11" s="417"/>
    </row>
    <row r="12" spans="5:45" s="261" customFormat="1" ht="19.5" customHeight="1">
      <c r="E12" s="8" t="s">
        <v>80</v>
      </c>
      <c r="F12" s="477" t="s">
        <v>29</v>
      </c>
      <c r="G12" s="478"/>
      <c r="H12" s="262"/>
      <c r="I12" s="262"/>
      <c r="J12" s="262"/>
      <c r="K12" s="262"/>
      <c r="L12" s="262"/>
      <c r="M12" s="262"/>
      <c r="N12" s="262"/>
      <c r="O12" s="262"/>
      <c r="P12" s="262"/>
      <c r="Q12" s="262"/>
      <c r="R12" s="262"/>
      <c r="S12" s="262"/>
      <c r="T12" s="262"/>
      <c r="U12" s="262"/>
      <c r="V12" s="262"/>
      <c r="W12" s="262"/>
      <c r="X12" s="262"/>
      <c r="Y12" s="262"/>
      <c r="Z12" s="262"/>
      <c r="AA12" s="263"/>
    </row>
    <row r="13" spans="5:45" s="10" customFormat="1" ht="18" hidden="1" customHeight="1">
      <c r="E13" s="53"/>
      <c r="F13" s="62"/>
      <c r="G13" s="9"/>
      <c r="H13" s="13"/>
      <c r="I13" s="38"/>
      <c r="J13" s="38"/>
      <c r="K13" s="37" t="str">
        <f>+IFERROR(IF(COUNT(H13:J13),ROUND(SUM(H13:J13),0),""),"")</f>
        <v/>
      </c>
      <c r="L13" s="14" t="str">
        <f>+IFERROR(IF(COUNT(K13),ROUND(K13/'Shareholding Pattern'!$L$57*100,2),""),0)</f>
        <v/>
      </c>
      <c r="M13" s="240" t="str">
        <f>IF(H13="","",H13)</f>
        <v/>
      </c>
      <c r="N13" s="173"/>
      <c r="O13" s="42" t="str">
        <f>+IFERROR(IF(COUNT(M13:N13),ROUND(SUM(M13,N13),2),""),"")</f>
        <v/>
      </c>
      <c r="P13" s="14" t="str">
        <f>+IFERROR(IF(COUNT(O13),ROUND(O13/('Shareholding Pattern'!$P$58)*100,2),""),0)</f>
        <v/>
      </c>
      <c r="Q13" s="38"/>
      <c r="R13" s="38"/>
      <c r="S13" s="39" t="str">
        <f>+IFERROR(IF(COUNT(Q13:R13),ROUND(SUM(Q13:R13),0),""),"")</f>
        <v/>
      </c>
      <c r="T13" s="14" t="str">
        <f>+IFERROR(IF(COUNT(K13,S13),ROUND(SUM(S13,K13)/SUM('Shareholding Pattern'!$L$57,'Shareholding Pattern'!$T$57)*100,2),""),0)</f>
        <v/>
      </c>
      <c r="U13" s="38"/>
      <c r="V13" s="14" t="str">
        <f>+IFERROR(IF(COUNT(U13),ROUND(SUM(U13)/SUM(K13)*100,2),""),0)</f>
        <v/>
      </c>
      <c r="W13" s="38"/>
      <c r="X13" s="14" t="str">
        <f>+IFERROR(IF(COUNT(W13),ROUND(SUM(W13)/SUM(K13)*100,2),""),0)</f>
        <v/>
      </c>
      <c r="Y13" s="13"/>
      <c r="Z13" s="243"/>
      <c r="AA13" s="280"/>
      <c r="AC13" s="10">
        <f>IF(SUM(H13:Y13)&gt;0,1,0)</f>
        <v>0</v>
      </c>
      <c r="AD13" s="10" t="str">
        <f>IF(COUNT(H15:$Y$14995)=0,"",SUM(AC1:AC65533))</f>
        <v/>
      </c>
    </row>
    <row r="14" spans="5:45" s="261" customFormat="1" ht="25.5" customHeight="1">
      <c r="E14" s="258"/>
      <c r="F14" s="259"/>
      <c r="G14" s="259"/>
      <c r="H14" s="259"/>
      <c r="I14" s="259"/>
      <c r="J14" s="259"/>
      <c r="K14" s="259"/>
      <c r="L14" s="259"/>
      <c r="M14" s="259"/>
      <c r="N14" s="259"/>
      <c r="O14" s="259"/>
      <c r="P14" s="259"/>
      <c r="Q14" s="259"/>
      <c r="R14" s="259"/>
      <c r="S14" s="259"/>
      <c r="T14" s="259"/>
      <c r="U14" s="259"/>
      <c r="V14" s="259"/>
      <c r="W14" s="259"/>
      <c r="X14" s="259"/>
      <c r="Y14" s="259"/>
      <c r="Z14" s="259"/>
      <c r="AA14" s="260"/>
    </row>
    <row r="15" spans="5:45" ht="24.95" hidden="1" customHeight="1">
      <c r="E15" s="11"/>
      <c r="F15" s="12"/>
      <c r="G15" s="12"/>
      <c r="H15" s="12"/>
      <c r="I15" s="168"/>
      <c r="J15" s="168"/>
      <c r="K15" s="168"/>
      <c r="L15" s="12"/>
      <c r="M15" s="12"/>
      <c r="N15" s="12"/>
      <c r="O15" s="12"/>
      <c r="P15" s="12"/>
      <c r="Q15" s="12"/>
      <c r="R15" s="12"/>
      <c r="S15" s="12"/>
      <c r="T15" s="12"/>
      <c r="U15" s="12"/>
      <c r="V15" s="12"/>
      <c r="W15" s="12"/>
      <c r="X15" s="12"/>
      <c r="Y15" s="36"/>
    </row>
    <row r="16" spans="5:45" ht="20.100000000000001" customHeight="1">
      <c r="E16" s="104"/>
      <c r="F16" s="51" t="s">
        <v>450</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Pattern'!$L$57*100,2),""),0)</f>
        <v/>
      </c>
      <c r="M16" s="29" t="str">
        <f>+IFERROR(IF(COUNT(M14:M15),ROUND(SUM(M14:M15),0),""),"")</f>
        <v/>
      </c>
      <c r="N16" s="29" t="str">
        <f>+IFERROR(IF(COUNT(N14:N15),ROUND(SUM(N14:N15),0),""),"")</f>
        <v/>
      </c>
      <c r="O16" s="42" t="str">
        <f>+IFERROR(IF(COUNT(M16:N16),ROUND(SUM(M16,N16),2),""),"")</f>
        <v/>
      </c>
      <c r="P16" s="14" t="str">
        <f>+IFERROR(IF(COUNT(O16),ROUND(O16/('Shareholding Pattern'!$P$58)*100,2),""),0)</f>
        <v/>
      </c>
      <c r="Q16" s="44" t="str">
        <f>+IFERROR(IF(COUNT(Q14:Q15),ROUND(SUM(Q14:Q15),0),""),"")</f>
        <v/>
      </c>
      <c r="R16" s="44" t="str">
        <f>+IFERROR(IF(COUNT(R14:R15),ROUND(SUM(R14:R15),0),""),"")</f>
        <v/>
      </c>
      <c r="S16" s="39" t="str">
        <f>+IFERROR(IF(COUNT(Q16:R16),ROUND(SUM(Q16:R16),0),""),"")</f>
        <v/>
      </c>
      <c r="T16" s="14" t="str">
        <f>+IFERROR(IF(COUNT(K16,S16),ROUND(SUM(S16,K16)/SUM('Shareholding Pattern'!$L$57,'Shareholding Pattern'!$T$57)*100,2),""),0)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800-000000000000}">
      <formula1>K13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W13" xr:uid="{00000000-0002-0000-0800-000002000000}">
      <formula1>H13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H13:J13 M13:N13" xr:uid="{00000000-0002-0000-0800-000004000000}">
      <formula1>0</formula1>
    </dataValidation>
    <dataValidation type="decimal" operator="lessThanOrEqual" allowBlank="1" showInputMessage="1" showErrorMessage="1" sqref="L13" xr:uid="{00000000-0002-0000-0800-000005000000}">
      <formula1>1</formula1>
    </dataValidation>
    <dataValidation type="list" allowBlank="1" showInputMessage="1" showErrorMessage="1" sqref="AA13" xr:uid="{00000000-0002-0000-0800-000006000000}">
      <formula1>$AR$2:$AS$2</formula1>
    </dataValidation>
  </dataValidations>
  <hyperlinks>
    <hyperlink ref="G16" location="'Shareholding Pattern'!F15" display="Total" xr:uid="{00000000-0004-0000-0800-000000000000}"/>
    <hyperlink ref="F16" location="'Shareholding Pattern'!F15"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4</vt:i4>
      </vt:variant>
    </vt:vector>
  </HeadingPairs>
  <TitlesOfParts>
    <vt:vector size="42" baseType="lpstr">
      <vt:lpstr>Index</vt:lpstr>
      <vt:lpstr>GeneralInfo</vt:lpstr>
      <vt:lpstr>Declaration</vt:lpstr>
      <vt:lpstr>Summary</vt:lpstr>
      <vt:lpstr>Taxonomy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Pension</vt:lpstr>
      <vt:lpstr>Other_Insti</vt:lpstr>
      <vt:lpstr>CG&amp;SG&amp;PI</vt:lpstr>
      <vt:lpstr>Indivisual(aI)</vt:lpstr>
      <vt:lpstr>Indivisual(aII)</vt:lpstr>
      <vt:lpstr>NBFC</vt:lpstr>
      <vt:lpstr>EmpTrust</vt:lpstr>
      <vt:lpstr>OD</vt:lpstr>
      <vt:lpstr>Other_NonInsti</vt:lpstr>
      <vt:lpstr>DRHolder</vt:lpstr>
      <vt:lpstr>EBT</vt:lpstr>
      <vt:lpstr>Unclaimed_Prom</vt:lpstr>
      <vt:lpstr>TextBlock</vt:lpstr>
      <vt:lpstr>PAC_Public</vt:lpstr>
      <vt:lpstr>Unclaimed_Public</vt:lpstr>
      <vt:lpstr>AR</vt:lpstr>
      <vt:lpstr>half</vt:lpstr>
      <vt:lpstr>pre</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VASUDEVAN MAHALINGAM</cp:lastModifiedBy>
  <cp:lastPrinted>2016-09-08T06:44:45Z</cp:lastPrinted>
  <dcterms:created xsi:type="dcterms:W3CDTF">2015-12-16T12:56:50Z</dcterms:created>
  <dcterms:modified xsi:type="dcterms:W3CDTF">2024-05-28T06:05:34Z</dcterms:modified>
</cp:coreProperties>
</file>