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1.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trlProps/ctrlProp2.xml" ContentType="application/vnd.ms-excel.controlproperties+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codeName="ThisWorkbook"/>
  <mc:AlternateContent xmlns:mc="http://schemas.openxmlformats.org/markup-compatibility/2006">
    <mc:Choice Requires="x15">
      <x15ac:absPath xmlns:x15ac="http://schemas.microsoft.com/office/spreadsheetml/2010/11/ac" url="C:\Users\Manova Divine\Downloads\"/>
    </mc:Choice>
  </mc:AlternateContent>
  <xr:revisionPtr revIDLastSave="0" documentId="8_{D885D9FA-EA2D-46AC-84D7-87E5B6FC7F45}" xr6:coauthVersionLast="47" xr6:coauthVersionMax="47" xr10:uidLastSave="{00000000-0000-0000-0000-000000000000}"/>
  <bookViews>
    <workbookView xWindow="-108" yWindow="-108" windowWidth="23256" windowHeight="12456" tabRatio="907" activeTab="45" xr2:uid="{00000000-000D-0000-FFFF-FFFF00000000}"/>
  </bookViews>
  <sheets>
    <sheet name="Index" sheetId="47" r:id="rId1"/>
    <sheet name="GeneralInfo" sheetId="39" r:id="rId2"/>
    <sheet name="Declaration" sheetId="40" r:id="rId3"/>
    <sheet name="Summary" sheetId="44" r:id="rId4"/>
    <sheet name="Shareholding Pattern" sheetId="1" r:id="rId5"/>
    <sheet name="IndHUF" sheetId="2" state="hidden" r:id="rId6"/>
    <sheet name="SBO" sheetId="49" state="hidden" r:id="rId7"/>
    <sheet name="CGAndSG" sheetId="3" state="hidden" r:id="rId8"/>
    <sheet name="Banks" sheetId="4" state="hidden" r:id="rId9"/>
    <sheet name="OtherIND" sheetId="5" state="hidden" r:id="rId10"/>
    <sheet name="Individuals" sheetId="6" state="hidden" r:id="rId11"/>
    <sheet name="Government" sheetId="10" state="hidden" r:id="rId12"/>
    <sheet name="Institutions" sheetId="11" state="hidden" r:id="rId13"/>
    <sheet name="FPIPromoter" sheetId="14" state="hidden" r:id="rId14"/>
    <sheet name="OtherForeign" sheetId="15" state="hidden" r:id="rId15"/>
    <sheet name="MutuaFund" sheetId="16" state="hidden" r:id="rId16"/>
    <sheet name="VentureCap" sheetId="17" state="hidden" r:id="rId17"/>
    <sheet name="AIF" sheetId="18" state="hidden" r:id="rId18"/>
    <sheet name="FVC" sheetId="19" state="hidden" r:id="rId19"/>
    <sheet name="FPI_Insti" sheetId="20" state="hidden" r:id="rId20"/>
    <sheet name="Bank_Insti" sheetId="21" state="hidden" r:id="rId21"/>
    <sheet name="Insurance" sheetId="22" state="hidden" r:id="rId22"/>
    <sheet name="Bodies Corporate" sheetId="71" state="hidden" r:id="rId23"/>
    <sheet name="Foreign Companies" sheetId="70" state="hidden" r:id="rId24"/>
    <sheet name="Foreign Nationals" sheetId="69" state="hidden" r:id="rId25"/>
    <sheet name="Non Resident Indians (NRIs)" sheetId="68" state="hidden" r:id="rId26"/>
    <sheet name="Investor Education" sheetId="67" state="hidden" r:id="rId27"/>
    <sheet name="Trusts where any person" sheetId="66" state="hidden" r:id="rId28"/>
    <sheet name="Relatives of promoters" sheetId="65" state="hidden" r:id="rId29"/>
    <sheet name="Key Managerial Personnel" sheetId="64" state="hidden" r:id="rId30"/>
    <sheet name="Directors and their relatives" sheetId="63" state="hidden" r:id="rId31"/>
    <sheet name="Associate companies_Subsidiar" sheetId="62" state="hidden" r:id="rId32"/>
    <sheet name="Shareholding by Companies" sheetId="61" state="hidden" r:id="rId33"/>
    <sheet name="State Government_Governor" sheetId="60" state="hidden" r:id="rId34"/>
    <sheet name="CG&amp;SG&amp;PI" sheetId="25" state="hidden" r:id="rId35"/>
    <sheet name="Other_Insti (Foreign)" sheetId="59" state="hidden" r:id="rId36"/>
    <sheet name="Other_Insti" sheetId="24" state="hidden" r:id="rId37"/>
    <sheet name="Foreign Portfolio Category II" sheetId="58" state="hidden" r:id="rId38"/>
    <sheet name="Sovereign Wealth(Foreign)" sheetId="57" state="hidden" r:id="rId39"/>
    <sheet name="Foreign Direct Investment" sheetId="56" state="hidden" r:id="rId40"/>
    <sheet name="Other Financial Institutions" sheetId="55" state="hidden" r:id="rId41"/>
    <sheet name="Sovereign Wealth(Domestic)" sheetId="54" state="hidden" r:id="rId42"/>
    <sheet name="AssetReconstruct" sheetId="53" state="hidden" r:id="rId43"/>
    <sheet name="Pension" sheetId="23" state="hidden" r:id="rId44"/>
    <sheet name="Indivisual(aI)" sheetId="26" state="hidden" r:id="rId45"/>
    <sheet name="Indivisual(aII)" sheetId="28" r:id="rId46"/>
    <sheet name="NBFC" sheetId="31" state="hidden" r:id="rId47"/>
    <sheet name="EmpTrust" sheetId="32" state="hidden" r:id="rId48"/>
    <sheet name="OD" sheetId="33" state="hidden" r:id="rId49"/>
    <sheet name="Other_NonInsti" sheetId="34" state="hidden" r:id="rId50"/>
    <sheet name="Annexure B" sheetId="72" r:id="rId51"/>
    <sheet name="Taxonomy" sheetId="45" state="hidden" r:id="rId52"/>
    <sheet name="DRHolder" sheetId="36" state="hidden" r:id="rId53"/>
    <sheet name="EBT" sheetId="38" state="hidden" r:id="rId54"/>
    <sheet name="Unclaimed_Prom" sheetId="41" state="hidden" r:id="rId55"/>
    <sheet name="TextBlock" sheetId="46" state="hidden" r:id="rId56"/>
    <sheet name="PAC_Public" sheetId="42" state="hidden" r:id="rId57"/>
    <sheet name="Unclaimed_Public" sheetId="43" state="hidden" r:id="rId58"/>
  </sheets>
  <definedNames>
    <definedName name="_xlnm._FilterDatabase" localSheetId="51" hidden="1">Taxonomy!$A$1:$E$238</definedName>
    <definedName name="AR">Banks!$AA$7</definedName>
    <definedName name="half">GeneralInfo!$S$4:$S$5</definedName>
    <definedName name="pre">GeneralInfo!$S$1:$S$3</definedName>
    <definedName name="y2\">'Foreign Portfolio Category II'!$F$16</definedName>
    <definedName name="yy">GeneralInfo!$S$1:$S$5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5" i="68" l="1"/>
  <c r="V15" i="68"/>
  <c r="S15" i="68"/>
  <c r="M15" i="68"/>
  <c r="O15" i="68" s="1"/>
  <c r="K15" i="68"/>
  <c r="AC16" i="28"/>
  <c r="V16" i="28"/>
  <c r="S16" i="28"/>
  <c r="M16" i="28"/>
  <c r="O16" i="28" s="1"/>
  <c r="K16" i="28"/>
  <c r="AC15" i="28"/>
  <c r="V15" i="28"/>
  <c r="S15" i="28"/>
  <c r="M15" i="28"/>
  <c r="O15" i="28" s="1"/>
  <c r="K15" i="28"/>
  <c r="X15" i="6" l="1"/>
  <c r="V15" i="6"/>
  <c r="S15" i="6"/>
  <c r="M15" i="6"/>
  <c r="O15" i="6" s="1"/>
  <c r="K15" i="6"/>
  <c r="AC41" i="1" l="1"/>
  <c r="AA41" i="1"/>
  <c r="T44" i="1" l="1"/>
  <c r="T45" i="1"/>
  <c r="T46" i="1"/>
  <c r="T47" i="1"/>
  <c r="P44" i="1"/>
  <c r="P45" i="1"/>
  <c r="P46" i="1"/>
  <c r="P47" i="1"/>
  <c r="AA16" i="71" l="1"/>
  <c r="Z16" i="71"/>
  <c r="Y16" i="71"/>
  <c r="AA16" i="70"/>
  <c r="Z16" i="70"/>
  <c r="Y16" i="70"/>
  <c r="AA16" i="69"/>
  <c r="Z16" i="69"/>
  <c r="Y16" i="69"/>
  <c r="AA17" i="68"/>
  <c r="Z17" i="68"/>
  <c r="Y17" i="68"/>
  <c r="AA18" i="28"/>
  <c r="Z18" i="28"/>
  <c r="Y18" i="28"/>
  <c r="AA16" i="26"/>
  <c r="Z16" i="26"/>
  <c r="Y16" i="26"/>
  <c r="AA16" i="67"/>
  <c r="Z16" i="67"/>
  <c r="Y16" i="67"/>
  <c r="AA16" i="66"/>
  <c r="Z16" i="66"/>
  <c r="Y16" i="66"/>
  <c r="AA16" i="65"/>
  <c r="Z16" i="65"/>
  <c r="Y16" i="65"/>
  <c r="AA16" i="64"/>
  <c r="Z16" i="64"/>
  <c r="Y16" i="64"/>
  <c r="AA16" i="63"/>
  <c r="Z16" i="63"/>
  <c r="Y16" i="63"/>
  <c r="AA16" i="62"/>
  <c r="Z16" i="62"/>
  <c r="Y16" i="62"/>
  <c r="AA16" i="61"/>
  <c r="Z16" i="61"/>
  <c r="Y16" i="61"/>
  <c r="AA16" i="60"/>
  <c r="Z16" i="60"/>
  <c r="Y16" i="60"/>
  <c r="AA16" i="25"/>
  <c r="Z16" i="25"/>
  <c r="Y16" i="25"/>
  <c r="AA16" i="33"/>
  <c r="Z16" i="33"/>
  <c r="Y16" i="33"/>
  <c r="AA16" i="58"/>
  <c r="Z16" i="58"/>
  <c r="Y16" i="58"/>
  <c r="AA16" i="20"/>
  <c r="Z16" i="20"/>
  <c r="Y16" i="20"/>
  <c r="AA16" i="57"/>
  <c r="Z16" i="57"/>
  <c r="Y16" i="57"/>
  <c r="AA16" i="19"/>
  <c r="Z16" i="19"/>
  <c r="Y16" i="19"/>
  <c r="AA16" i="56"/>
  <c r="Z16" i="56"/>
  <c r="Y16" i="56"/>
  <c r="AA16" i="55"/>
  <c r="Z16" i="55"/>
  <c r="Y16" i="55"/>
  <c r="AA16" i="31"/>
  <c r="Z16" i="31"/>
  <c r="Y16" i="31"/>
  <c r="AA16" i="54"/>
  <c r="Z16" i="54"/>
  <c r="Y16" i="54"/>
  <c r="AA16" i="53"/>
  <c r="Z16" i="53"/>
  <c r="Y16" i="53"/>
  <c r="AA16" i="23"/>
  <c r="Z16" i="23"/>
  <c r="Y16" i="23"/>
  <c r="AA16" i="22"/>
  <c r="Z16" i="22"/>
  <c r="Y16" i="22"/>
  <c r="AA16" i="21" l="1"/>
  <c r="Z16" i="21"/>
  <c r="Y16" i="21"/>
  <c r="AA16" i="18"/>
  <c r="Z16" i="18"/>
  <c r="Y16" i="18"/>
  <c r="AA16" i="17"/>
  <c r="Z16" i="17"/>
  <c r="Y16" i="17"/>
  <c r="AA16" i="16"/>
  <c r="Z16" i="16"/>
  <c r="Y16" i="16"/>
  <c r="AC70" i="1"/>
  <c r="AB70" i="1"/>
  <c r="AA70" i="1"/>
  <c r="AC55" i="1"/>
  <c r="AB55" i="1"/>
  <c r="AA55" i="1"/>
  <c r="AC50" i="1"/>
  <c r="AB50" i="1"/>
  <c r="AA50" i="1"/>
  <c r="Z55" i="1"/>
  <c r="V55" i="1"/>
  <c r="S55" i="1"/>
  <c r="R55" i="1"/>
  <c r="O55" i="1"/>
  <c r="K55" i="1"/>
  <c r="J55" i="1"/>
  <c r="I55" i="1"/>
  <c r="H55" i="1"/>
  <c r="Z50" i="1"/>
  <c r="V50" i="1"/>
  <c r="S50" i="1"/>
  <c r="R50" i="1"/>
  <c r="O50" i="1"/>
  <c r="K50" i="1"/>
  <c r="J50" i="1"/>
  <c r="I50" i="1"/>
  <c r="H50" i="1"/>
  <c r="H41" i="1"/>
  <c r="K41" i="1"/>
  <c r="J41" i="1"/>
  <c r="I41" i="1"/>
  <c r="O41" i="1"/>
  <c r="R41" i="1"/>
  <c r="S41" i="1"/>
  <c r="V41" i="1"/>
  <c r="Z41" i="1"/>
  <c r="T55" i="1" l="1"/>
  <c r="L55" i="1"/>
  <c r="T50" i="1"/>
  <c r="L50" i="1"/>
  <c r="T41" i="1"/>
  <c r="AC71" i="1"/>
  <c r="AA71" i="1"/>
  <c r="T58" i="1"/>
  <c r="T59" i="1"/>
  <c r="T60" i="1"/>
  <c r="T61" i="1"/>
  <c r="T62" i="1"/>
  <c r="T63" i="1"/>
  <c r="T64" i="1"/>
  <c r="T65" i="1"/>
  <c r="T66" i="1"/>
  <c r="T67" i="1"/>
  <c r="T68" i="1"/>
  <c r="T69" i="1"/>
  <c r="P58" i="1"/>
  <c r="P59" i="1"/>
  <c r="P60" i="1"/>
  <c r="P61" i="1"/>
  <c r="P62" i="1"/>
  <c r="P63" i="1"/>
  <c r="P64" i="1"/>
  <c r="P65" i="1"/>
  <c r="P66" i="1"/>
  <c r="P67" i="1"/>
  <c r="P68" i="1"/>
  <c r="P69" i="1"/>
  <c r="L58" i="1"/>
  <c r="W58" i="1" s="1"/>
  <c r="L59" i="1"/>
  <c r="W59" i="1" s="1"/>
  <c r="L60" i="1"/>
  <c r="W60" i="1" s="1"/>
  <c r="L61" i="1"/>
  <c r="W61" i="1" s="1"/>
  <c r="L62" i="1"/>
  <c r="W62" i="1" s="1"/>
  <c r="L63" i="1"/>
  <c r="W63" i="1" s="1"/>
  <c r="L64" i="1"/>
  <c r="W64" i="1" s="1"/>
  <c r="L65" i="1"/>
  <c r="W65" i="1" s="1"/>
  <c r="L66" i="1"/>
  <c r="W66" i="1" s="1"/>
  <c r="L67" i="1"/>
  <c r="W67" i="1" s="1"/>
  <c r="L68" i="1"/>
  <c r="W68" i="1" s="1"/>
  <c r="L69" i="1"/>
  <c r="W69" i="1" s="1"/>
  <c r="L44" i="1"/>
  <c r="W44" i="1" s="1"/>
  <c r="L45" i="1"/>
  <c r="W45" i="1" s="1"/>
  <c r="L46" i="1"/>
  <c r="W46" i="1" s="1"/>
  <c r="L47" i="1"/>
  <c r="W47" i="1" s="1"/>
  <c r="L48" i="1"/>
  <c r="T33" i="1"/>
  <c r="T34" i="1"/>
  <c r="T35" i="1"/>
  <c r="T36" i="1"/>
  <c r="T37" i="1"/>
  <c r="T38" i="1"/>
  <c r="T39" i="1"/>
  <c r="T40" i="1"/>
  <c r="P33" i="1"/>
  <c r="P34" i="1"/>
  <c r="P35" i="1"/>
  <c r="P36" i="1"/>
  <c r="P37" i="1"/>
  <c r="P38" i="1"/>
  <c r="P39" i="1"/>
  <c r="P40" i="1"/>
  <c r="L34" i="1"/>
  <c r="W34" i="1" s="1"/>
  <c r="L35" i="1"/>
  <c r="W35" i="1" s="1"/>
  <c r="L36" i="1"/>
  <c r="W36" i="1" s="1"/>
  <c r="L37" i="1"/>
  <c r="W37" i="1" s="1"/>
  <c r="L38" i="1"/>
  <c r="W38" i="1" s="1"/>
  <c r="L39" i="1"/>
  <c r="W39" i="1" s="1"/>
  <c r="L40" i="1"/>
  <c r="W40" i="1" s="1"/>
  <c r="L33" i="1"/>
  <c r="W33" i="1" s="1"/>
  <c r="M16" i="71"/>
  <c r="W16" i="71"/>
  <c r="U16" i="71"/>
  <c r="S16" i="71"/>
  <c r="R16" i="71"/>
  <c r="Q16" i="71"/>
  <c r="N16" i="71"/>
  <c r="K16" i="71"/>
  <c r="J16" i="71"/>
  <c r="I16" i="71"/>
  <c r="H16" i="71"/>
  <c r="AC13" i="71"/>
  <c r="V13" i="71"/>
  <c r="S13" i="71"/>
  <c r="M13" i="71"/>
  <c r="O13" i="71" s="1"/>
  <c r="P13" i="71" s="1"/>
  <c r="K13" i="71"/>
  <c r="L13" i="71" s="1"/>
  <c r="W16" i="70"/>
  <c r="U16" i="70"/>
  <c r="S16" i="70"/>
  <c r="R16" i="70"/>
  <c r="Q16" i="70"/>
  <c r="O16" i="70"/>
  <c r="N16" i="70"/>
  <c r="M16" i="70"/>
  <c r="K16" i="70"/>
  <c r="J16" i="70"/>
  <c r="I16" i="70"/>
  <c r="H16" i="70"/>
  <c r="AC13" i="70"/>
  <c r="V13" i="70"/>
  <c r="S13" i="70"/>
  <c r="M13" i="70"/>
  <c r="O13" i="70" s="1"/>
  <c r="P13" i="70" s="1"/>
  <c r="K13" i="70"/>
  <c r="L13" i="70" s="1"/>
  <c r="W16" i="69"/>
  <c r="U16" i="69"/>
  <c r="V16" i="69" s="1"/>
  <c r="S16" i="69"/>
  <c r="R16" i="69"/>
  <c r="Q16" i="69"/>
  <c r="O16" i="69"/>
  <c r="N16" i="69"/>
  <c r="M16" i="69"/>
  <c r="K16" i="69"/>
  <c r="J16" i="69"/>
  <c r="I16" i="69"/>
  <c r="H16" i="69"/>
  <c r="AD13" i="69"/>
  <c r="V13" i="69"/>
  <c r="S13" i="69"/>
  <c r="M13" i="69"/>
  <c r="O13" i="69" s="1"/>
  <c r="P13" i="69" s="1"/>
  <c r="K13" i="69"/>
  <c r="L13" i="69" s="1"/>
  <c r="W17" i="68"/>
  <c r="U17" i="68"/>
  <c r="V17" i="68" s="1"/>
  <c r="S17" i="68"/>
  <c r="R17" i="68"/>
  <c r="Q17" i="68"/>
  <c r="O17" i="68"/>
  <c r="N17" i="68"/>
  <c r="M17" i="68"/>
  <c r="K17" i="68"/>
  <c r="J17" i="68"/>
  <c r="I17" i="68"/>
  <c r="H17" i="68"/>
  <c r="AC13" i="68"/>
  <c r="V13" i="68"/>
  <c r="S13" i="68"/>
  <c r="M13" i="68"/>
  <c r="O13" i="68" s="1"/>
  <c r="P13" i="68" s="1"/>
  <c r="K13" i="68"/>
  <c r="L13" i="68" s="1"/>
  <c r="W16" i="67"/>
  <c r="U16" i="67"/>
  <c r="V16" i="67" s="1"/>
  <c r="S16" i="67"/>
  <c r="R16" i="67"/>
  <c r="Q16" i="67"/>
  <c r="O16" i="67"/>
  <c r="N16" i="67"/>
  <c r="M16" i="67"/>
  <c r="K16" i="67"/>
  <c r="J16" i="67"/>
  <c r="I16" i="67"/>
  <c r="H16" i="67"/>
  <c r="AC13" i="67"/>
  <c r="V13" i="67"/>
  <c r="S13" i="67"/>
  <c r="M13" i="67"/>
  <c r="O13" i="67" s="1"/>
  <c r="P13" i="67" s="1"/>
  <c r="K13" i="67"/>
  <c r="L13" i="67" s="1"/>
  <c r="W16" i="66"/>
  <c r="U16" i="66"/>
  <c r="V16" i="66" s="1"/>
  <c r="S16" i="66"/>
  <c r="R16" i="66"/>
  <c r="Q16" i="66"/>
  <c r="O16" i="66"/>
  <c r="N16" i="66"/>
  <c r="M16" i="66"/>
  <c r="K16" i="66"/>
  <c r="J16" i="66"/>
  <c r="I16" i="66"/>
  <c r="H16" i="66"/>
  <c r="AD13" i="66"/>
  <c r="V13" i="66"/>
  <c r="S13" i="66"/>
  <c r="M13" i="66"/>
  <c r="O13" i="66" s="1"/>
  <c r="P13" i="66" s="1"/>
  <c r="K13" i="66"/>
  <c r="L13" i="66" s="1"/>
  <c r="W16" i="65"/>
  <c r="U16" i="65"/>
  <c r="V16" i="65" s="1"/>
  <c r="S16" i="65"/>
  <c r="R16" i="65"/>
  <c r="Q16" i="65"/>
  <c r="O16" i="65"/>
  <c r="N16" i="65"/>
  <c r="M16" i="65"/>
  <c r="K16" i="65"/>
  <c r="J16" i="65"/>
  <c r="I16" i="65"/>
  <c r="H16" i="65"/>
  <c r="AD13" i="65"/>
  <c r="V13" i="65"/>
  <c r="S13" i="65"/>
  <c r="M13" i="65"/>
  <c r="O13" i="65" s="1"/>
  <c r="P13" i="65" s="1"/>
  <c r="K13" i="65"/>
  <c r="L13" i="65" s="1"/>
  <c r="W16" i="64"/>
  <c r="U16" i="64"/>
  <c r="S16" i="64"/>
  <c r="R16" i="64"/>
  <c r="Q16" i="64"/>
  <c r="O16" i="64"/>
  <c r="N16" i="64"/>
  <c r="M16" i="64"/>
  <c r="K16" i="64"/>
  <c r="J16" i="64"/>
  <c r="I16" i="64"/>
  <c r="H16" i="64"/>
  <c r="AC13" i="64"/>
  <c r="V13" i="64"/>
  <c r="S13" i="64"/>
  <c r="M13" i="64"/>
  <c r="O13" i="64" s="1"/>
  <c r="P13" i="64" s="1"/>
  <c r="K13" i="64"/>
  <c r="L13" i="64" s="1"/>
  <c r="W16" i="63"/>
  <c r="U16" i="63"/>
  <c r="S16" i="63"/>
  <c r="R16" i="63"/>
  <c r="Q16" i="63"/>
  <c r="O16" i="63"/>
  <c r="N16" i="63"/>
  <c r="M16" i="63"/>
  <c r="K16" i="63"/>
  <c r="J16" i="63"/>
  <c r="I16" i="63"/>
  <c r="H16" i="63"/>
  <c r="AC13" i="63"/>
  <c r="V13" i="63"/>
  <c r="S13" i="63"/>
  <c r="M13" i="63"/>
  <c r="O13" i="63" s="1"/>
  <c r="P13" i="63" s="1"/>
  <c r="K13" i="63"/>
  <c r="L13" i="63" s="1"/>
  <c r="W16" i="62"/>
  <c r="U16" i="62"/>
  <c r="S16" i="62"/>
  <c r="R16" i="62"/>
  <c r="Q16" i="62"/>
  <c r="O16" i="62"/>
  <c r="N16" i="62"/>
  <c r="M16" i="62"/>
  <c r="K16" i="62"/>
  <c r="J16" i="62"/>
  <c r="I16" i="62"/>
  <c r="H16" i="62"/>
  <c r="AC13" i="62"/>
  <c r="V13" i="62"/>
  <c r="S13" i="62"/>
  <c r="M13" i="62"/>
  <c r="O13" i="62" s="1"/>
  <c r="P13" i="62" s="1"/>
  <c r="K13" i="62"/>
  <c r="L13" i="62" s="1"/>
  <c r="W16" i="61"/>
  <c r="U16" i="61"/>
  <c r="S16" i="61"/>
  <c r="R16" i="61"/>
  <c r="Q16" i="61"/>
  <c r="O16" i="61"/>
  <c r="N16" i="61"/>
  <c r="M16" i="61"/>
  <c r="K16" i="61"/>
  <c r="J16" i="61"/>
  <c r="I16" i="61"/>
  <c r="H16" i="61"/>
  <c r="AC13" i="61"/>
  <c r="V13" i="61"/>
  <c r="S13" i="61"/>
  <c r="M13" i="61"/>
  <c r="O13" i="61" s="1"/>
  <c r="P13" i="61" s="1"/>
  <c r="K13" i="61"/>
  <c r="L13" i="61" s="1"/>
  <c r="W16" i="60"/>
  <c r="U16" i="60"/>
  <c r="S16" i="60"/>
  <c r="R16" i="60"/>
  <c r="Q16" i="60"/>
  <c r="O16" i="60"/>
  <c r="N16" i="60"/>
  <c r="M16" i="60"/>
  <c r="K16" i="60"/>
  <c r="J16" i="60"/>
  <c r="I16" i="60"/>
  <c r="H16" i="60"/>
  <c r="AC13" i="60"/>
  <c r="V13" i="60"/>
  <c r="S13" i="60"/>
  <c r="M13" i="60"/>
  <c r="O13" i="60" s="1"/>
  <c r="P13" i="60" s="1"/>
  <c r="K13" i="60"/>
  <c r="L13" i="60" s="1"/>
  <c r="L16" i="59"/>
  <c r="K16" i="59"/>
  <c r="J16" i="59"/>
  <c r="I16" i="59"/>
  <c r="X13" i="59"/>
  <c r="U13" i="59"/>
  <c r="O13" i="59"/>
  <c r="M13" i="59"/>
  <c r="N13" i="59" s="1"/>
  <c r="L3" i="59"/>
  <c r="K3" i="59"/>
  <c r="J3" i="59"/>
  <c r="I3" i="59"/>
  <c r="W16" i="58"/>
  <c r="U16" i="58"/>
  <c r="V16" i="58" s="1"/>
  <c r="S16" i="58"/>
  <c r="R16" i="58"/>
  <c r="Q16" i="58"/>
  <c r="O16" i="58"/>
  <c r="N16" i="58"/>
  <c r="M16" i="58"/>
  <c r="K16" i="58"/>
  <c r="J16" i="58"/>
  <c r="I16" i="58"/>
  <c r="H16" i="58"/>
  <c r="AC13" i="58"/>
  <c r="V13" i="58"/>
  <c r="S13" i="58"/>
  <c r="M13" i="58"/>
  <c r="O13" i="58" s="1"/>
  <c r="P13" i="58" s="1"/>
  <c r="K13" i="58"/>
  <c r="L13" i="58" s="1"/>
  <c r="W16" i="57"/>
  <c r="U16" i="57"/>
  <c r="V16" i="57" s="1"/>
  <c r="S16" i="57"/>
  <c r="R16" i="57"/>
  <c r="Q16" i="57"/>
  <c r="O16" i="57"/>
  <c r="N16" i="57"/>
  <c r="M16" i="57"/>
  <c r="K16" i="57"/>
  <c r="J16" i="57"/>
  <c r="I16" i="57"/>
  <c r="H16" i="57"/>
  <c r="AC13" i="57"/>
  <c r="V13" i="57"/>
  <c r="S13" i="57"/>
  <c r="M13" i="57"/>
  <c r="O13" i="57" s="1"/>
  <c r="P13" i="57" s="1"/>
  <c r="K13" i="57"/>
  <c r="L13" i="57" s="1"/>
  <c r="W16" i="56"/>
  <c r="U16" i="56"/>
  <c r="S16" i="56"/>
  <c r="R16" i="56"/>
  <c r="Q16" i="56"/>
  <c r="O16" i="56"/>
  <c r="N16" i="56"/>
  <c r="M16" i="56"/>
  <c r="K16" i="56"/>
  <c r="J16" i="56"/>
  <c r="I16" i="56"/>
  <c r="H16" i="56"/>
  <c r="AC13" i="56"/>
  <c r="V13" i="56"/>
  <c r="S13" i="56"/>
  <c r="M13" i="56"/>
  <c r="O13" i="56" s="1"/>
  <c r="P13" i="56" s="1"/>
  <c r="K13" i="56"/>
  <c r="L13" i="56" s="1"/>
  <c r="W16" i="55"/>
  <c r="U16" i="55"/>
  <c r="V16" i="55" s="1"/>
  <c r="S16" i="55"/>
  <c r="R16" i="55"/>
  <c r="Q16" i="55"/>
  <c r="O16" i="55"/>
  <c r="N16" i="55"/>
  <c r="M16" i="55"/>
  <c r="K16" i="55"/>
  <c r="J16" i="55"/>
  <c r="I16" i="55"/>
  <c r="H16" i="55"/>
  <c r="AD13" i="55"/>
  <c r="V13" i="55"/>
  <c r="S13" i="55"/>
  <c r="M13" i="55"/>
  <c r="O13" i="55" s="1"/>
  <c r="P13" i="55" s="1"/>
  <c r="K13" i="55"/>
  <c r="L13" i="55" s="1"/>
  <c r="W16" i="54"/>
  <c r="U16" i="54"/>
  <c r="V16" i="54" s="1"/>
  <c r="S16" i="54"/>
  <c r="R16" i="54"/>
  <c r="Q16" i="54"/>
  <c r="O16" i="54"/>
  <c r="N16" i="54"/>
  <c r="M16" i="54"/>
  <c r="K16" i="54"/>
  <c r="J16" i="54"/>
  <c r="I16" i="54"/>
  <c r="H16" i="54"/>
  <c r="AD13" i="54"/>
  <c r="V13" i="54"/>
  <c r="S13" i="54"/>
  <c r="M13" i="54"/>
  <c r="O13" i="54" s="1"/>
  <c r="P13" i="54" s="1"/>
  <c r="K13" i="54"/>
  <c r="L13" i="54" s="1"/>
  <c r="AA78" i="1" l="1"/>
  <c r="Z14" i="44"/>
  <c r="AA79" i="1"/>
  <c r="Z18" i="44" s="1"/>
  <c r="AC79" i="1"/>
  <c r="AB18" i="44" s="1"/>
  <c r="AB14" i="44"/>
  <c r="AC78" i="1"/>
  <c r="V16" i="71"/>
  <c r="V16" i="70"/>
  <c r="V16" i="56"/>
  <c r="V16" i="60"/>
  <c r="V16" i="61"/>
  <c r="V16" i="62"/>
  <c r="V16" i="63"/>
  <c r="V16" i="64"/>
  <c r="T13" i="71"/>
  <c r="T13" i="70"/>
  <c r="T13" i="69"/>
  <c r="AC13" i="69" s="1"/>
  <c r="T13" i="68"/>
  <c r="T13" i="67"/>
  <c r="T13" i="66"/>
  <c r="AC13" i="66" s="1"/>
  <c r="T13" i="65"/>
  <c r="AC13" i="65" s="1"/>
  <c r="T13" i="64"/>
  <c r="T13" i="63"/>
  <c r="T13" i="62"/>
  <c r="T13" i="61"/>
  <c r="T13" i="60"/>
  <c r="M3" i="59"/>
  <c r="Q13" i="59"/>
  <c r="V13" i="59"/>
  <c r="M16" i="59"/>
  <c r="T13" i="58"/>
  <c r="T13" i="57"/>
  <c r="T13" i="56"/>
  <c r="T13" i="55"/>
  <c r="AC13" i="55" s="1"/>
  <c r="T13" i="54"/>
  <c r="AC13" i="54" s="1"/>
  <c r="M16" i="53"/>
  <c r="W16" i="53"/>
  <c r="U16" i="53"/>
  <c r="V16" i="53" s="1"/>
  <c r="S16" i="53"/>
  <c r="R16" i="53"/>
  <c r="Q16" i="53"/>
  <c r="N16" i="53"/>
  <c r="K16" i="53"/>
  <c r="J16" i="53"/>
  <c r="I16" i="53"/>
  <c r="H16" i="53"/>
  <c r="AD13" i="53"/>
  <c r="V13" i="53"/>
  <c r="S13" i="53"/>
  <c r="M13" i="53"/>
  <c r="O13" i="53" s="1"/>
  <c r="P13" i="53" s="1"/>
  <c r="K13" i="53"/>
  <c r="L13" i="53" s="1"/>
  <c r="O16" i="71" l="1"/>
  <c r="R13" i="59"/>
  <c r="T13" i="53"/>
  <c r="AC13" i="53" s="1"/>
  <c r="W50" i="1"/>
  <c r="T54" i="1"/>
  <c r="P54" i="1"/>
  <c r="L54" i="1"/>
  <c r="W54" i="1" s="1"/>
  <c r="T53" i="1"/>
  <c r="P53" i="1"/>
  <c r="L53" i="1"/>
  <c r="W53" i="1" s="1"/>
  <c r="AD13" i="59" l="1"/>
  <c r="O16" i="53"/>
  <c r="F16" i="39"/>
  <c r="N55" i="1" l="1"/>
  <c r="P55" i="1" s="1"/>
  <c r="N50" i="1" l="1"/>
  <c r="P50" i="1" s="1"/>
  <c r="N41" i="1"/>
  <c r="P41" i="1" s="1"/>
  <c r="I3" i="34"/>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C13" i="33"/>
  <c r="AD13" i="32"/>
  <c r="AD13" i="31"/>
  <c r="AC13" i="28"/>
  <c r="AC13" i="26"/>
  <c r="AC13" i="25"/>
  <c r="AD13" i="23"/>
  <c r="AD13" i="22"/>
  <c r="AD13" i="21"/>
  <c r="AC13" i="20"/>
  <c r="AD13" i="18"/>
  <c r="AD13" i="17"/>
  <c r="AD13" i="16"/>
  <c r="AC13" i="10"/>
  <c r="W16" i="21" l="1"/>
  <c r="I16" i="34" l="1"/>
  <c r="K16" i="24"/>
  <c r="I16" i="24"/>
  <c r="I3" i="24"/>
  <c r="J16" i="24" l="1"/>
  <c r="L16" i="24"/>
  <c r="L3" i="24"/>
  <c r="K3" i="24"/>
  <c r="J3" i="24"/>
  <c r="G16" i="38" l="1"/>
  <c r="H16" i="36"/>
  <c r="AA16" i="15" l="1"/>
  <c r="Y16" i="15"/>
  <c r="W16" i="15"/>
  <c r="T16" i="15"/>
  <c r="P16" i="15"/>
  <c r="L16" i="15"/>
  <c r="K16" i="15"/>
  <c r="I16" i="15"/>
  <c r="AA16" i="5"/>
  <c r="P16" i="5"/>
  <c r="L16" i="5"/>
  <c r="I16" i="5"/>
  <c r="K16" i="5" l="1"/>
  <c r="T16"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6" i="5" l="1"/>
  <c r="Z70" i="1"/>
  <c r="Z71" i="1" s="1"/>
  <c r="O70" i="1" l="1"/>
  <c r="O71" i="1" s="1"/>
  <c r="U16" i="5"/>
  <c r="S16" i="5"/>
  <c r="U16" i="15" l="1"/>
  <c r="S16" i="15"/>
  <c r="W16" i="5"/>
  <c r="M16" i="15"/>
  <c r="Q16" i="15"/>
  <c r="J16" i="15"/>
  <c r="M16" i="5"/>
  <c r="Q16" i="5"/>
  <c r="O16" i="5"/>
  <c r="X16" i="5" l="1"/>
  <c r="X16" i="15"/>
  <c r="Z16" i="15"/>
  <c r="Y16" i="5"/>
  <c r="Z16" i="5" s="1"/>
  <c r="O16" i="15"/>
  <c r="S13" i="38" l="1"/>
  <c r="U13" i="34" l="1"/>
  <c r="Q13" i="34"/>
  <c r="M13" i="34"/>
  <c r="K13" i="38"/>
  <c r="O13" i="38"/>
  <c r="P13" i="38" s="1"/>
  <c r="U13" i="24"/>
  <c r="Q13" i="24"/>
  <c r="R13" i="24" s="1"/>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3" i="24" l="1"/>
  <c r="M16" i="24"/>
  <c r="R13" i="34"/>
  <c r="L13" i="38"/>
  <c r="T13" i="38"/>
  <c r="T13" i="31"/>
  <c r="T13" i="32"/>
  <c r="T13" i="21"/>
  <c r="V13" i="24"/>
  <c r="T13" i="22"/>
  <c r="AC13" i="22" s="1"/>
  <c r="T13" i="19"/>
  <c r="L13" i="21"/>
  <c r="V13" i="34"/>
  <c r="N13" i="34"/>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L3" i="34" l="1"/>
  <c r="K3" i="34"/>
  <c r="T13" i="10"/>
  <c r="L13" i="10"/>
  <c r="L13" i="14"/>
  <c r="T13" i="14"/>
  <c r="L13" i="11"/>
  <c r="T13" i="11"/>
  <c r="T13" i="6"/>
  <c r="L13" i="6"/>
  <c r="AC13" i="21"/>
  <c r="AC13" i="31"/>
  <c r="AC13" i="32"/>
  <c r="AC13" i="23"/>
  <c r="AC13" i="38"/>
  <c r="AD13" i="24"/>
  <c r="AD13" i="34"/>
  <c r="T13" i="18"/>
  <c r="L13" i="18"/>
  <c r="T13" i="17"/>
  <c r="AC13" i="17" s="1"/>
  <c r="T13" i="16"/>
  <c r="L13" i="16"/>
  <c r="O16" i="11"/>
  <c r="U13" i="5"/>
  <c r="Q13" i="5"/>
  <c r="R13" i="5" s="1"/>
  <c r="M13" i="5"/>
  <c r="S13" i="4"/>
  <c r="O13" i="4"/>
  <c r="P13" i="4" s="1"/>
  <c r="K13" i="4"/>
  <c r="K13" i="2"/>
  <c r="S13" i="3"/>
  <c r="O13" i="3"/>
  <c r="P13" i="3" s="1"/>
  <c r="K13" i="3"/>
  <c r="L13" i="3" s="1"/>
  <c r="T76" i="1"/>
  <c r="T75" i="1"/>
  <c r="P76" i="1"/>
  <c r="P75" i="1"/>
  <c r="U15" i="36"/>
  <c r="T13" i="36"/>
  <c r="Q15" i="36"/>
  <c r="P13" i="36"/>
  <c r="Q13" i="36" s="1"/>
  <c r="M15" i="36"/>
  <c r="O13" i="2"/>
  <c r="P13" i="2" s="1"/>
  <c r="S16" i="25"/>
  <c r="W16" i="25"/>
  <c r="U16" i="25"/>
  <c r="R16" i="25"/>
  <c r="Q16" i="25"/>
  <c r="O16" i="25"/>
  <c r="N16" i="25"/>
  <c r="M16" i="25"/>
  <c r="K16" i="25"/>
  <c r="J16" i="25"/>
  <c r="I16" i="25"/>
  <c r="H16" i="25"/>
  <c r="J16" i="34" l="1"/>
  <c r="L16" i="34"/>
  <c r="K16" i="34"/>
  <c r="J3" i="34"/>
  <c r="V16" i="25"/>
  <c r="AC13" i="11"/>
  <c r="N13" i="5"/>
  <c r="V13" i="5"/>
  <c r="T13" i="3"/>
  <c r="L13" i="2"/>
  <c r="L13" i="4"/>
  <c r="T13" i="4"/>
  <c r="AC13" i="6"/>
  <c r="AC13" i="16"/>
  <c r="AC13" i="14"/>
  <c r="AC13" i="18"/>
  <c r="M16" i="34" l="1"/>
  <c r="M3" i="34"/>
  <c r="AF13" i="5"/>
  <c r="AC13" i="3"/>
  <c r="AC13" i="4"/>
  <c r="Y17" i="44"/>
  <c r="U17" i="44"/>
  <c r="R17" i="44"/>
  <c r="Q17" i="44"/>
  <c r="N17" i="44"/>
  <c r="M17" i="44"/>
  <c r="Y16" i="44"/>
  <c r="U16" i="44"/>
  <c r="R16" i="44"/>
  <c r="Q16" i="44"/>
  <c r="N16" i="44"/>
  <c r="M16" i="44"/>
  <c r="Z77" i="1" l="1"/>
  <c r="Y15" i="44" s="1"/>
  <c r="V77" i="1"/>
  <c r="U15" i="44" s="1"/>
  <c r="S77" i="1"/>
  <c r="R15" i="44" s="1"/>
  <c r="R77" i="1"/>
  <c r="Q15" i="44" s="1"/>
  <c r="O77" i="1"/>
  <c r="N15" i="44" s="1"/>
  <c r="N77" i="1"/>
  <c r="M15" i="44" s="1"/>
  <c r="L57" i="1"/>
  <c r="W57" i="1" s="1"/>
  <c r="L52" i="1"/>
  <c r="L49" i="1"/>
  <c r="W49" i="1" s="1"/>
  <c r="W48" i="1"/>
  <c r="L43" i="1"/>
  <c r="W43" i="1" s="1"/>
  <c r="L32" i="1"/>
  <c r="W32" i="1" s="1"/>
  <c r="L31" i="1"/>
  <c r="W31" i="1" s="1"/>
  <c r="L30" i="1"/>
  <c r="W30" i="1" s="1"/>
  <c r="T43" i="1"/>
  <c r="S17" i="44"/>
  <c r="O17" i="44"/>
  <c r="R70" i="1"/>
  <c r="R71" i="1" s="1"/>
  <c r="S70" i="1"/>
  <c r="S71" i="1" s="1"/>
  <c r="V70" i="1"/>
  <c r="V71" i="1" s="1"/>
  <c r="T57" i="1"/>
  <c r="P57" i="1"/>
  <c r="T49" i="1"/>
  <c r="T48" i="1"/>
  <c r="T32" i="1"/>
  <c r="T31" i="1"/>
  <c r="T30" i="1"/>
  <c r="P49" i="1"/>
  <c r="P48" i="1"/>
  <c r="P43" i="1"/>
  <c r="P32" i="1"/>
  <c r="P31" i="1"/>
  <c r="P52" i="1" l="1"/>
  <c r="W52" i="1"/>
  <c r="H70" i="1"/>
  <c r="H71" i="1" s="1"/>
  <c r="P77" i="1"/>
  <c r="O16" i="44"/>
  <c r="T77" i="1"/>
  <c r="S15" i="44" s="1"/>
  <c r="S16" i="44"/>
  <c r="T70" i="1"/>
  <c r="G16" i="44" l="1"/>
  <c r="I70" i="1"/>
  <c r="I71" i="1" s="1"/>
  <c r="O15" i="44"/>
  <c r="T52" i="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6" i="31"/>
  <c r="K16" i="31"/>
  <c r="S16" i="26"/>
  <c r="W16" i="33"/>
  <c r="U16" i="33"/>
  <c r="R16" i="33"/>
  <c r="Q16" i="33"/>
  <c r="N16" i="33"/>
  <c r="M16" i="33"/>
  <c r="J16" i="33"/>
  <c r="I16" i="33"/>
  <c r="H16" i="33"/>
  <c r="W16" i="32"/>
  <c r="U16" i="32"/>
  <c r="R16" i="32"/>
  <c r="Q16" i="32"/>
  <c r="N16" i="32"/>
  <c r="M16" i="32"/>
  <c r="J16" i="32"/>
  <c r="I16" i="32"/>
  <c r="H16" i="32"/>
  <c r="W16" i="31"/>
  <c r="U16" i="31"/>
  <c r="R16" i="31"/>
  <c r="Q16" i="31"/>
  <c r="N16" i="31"/>
  <c r="M16" i="31"/>
  <c r="J16" i="31"/>
  <c r="I16" i="31"/>
  <c r="H16" i="31"/>
  <c r="W18" i="28"/>
  <c r="U18" i="28"/>
  <c r="R18" i="28"/>
  <c r="Q18" i="28"/>
  <c r="O18" i="28"/>
  <c r="N18" i="28"/>
  <c r="M18" i="28"/>
  <c r="J18" i="28"/>
  <c r="I18" i="28"/>
  <c r="H18"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6" i="20"/>
  <c r="U16" i="20"/>
  <c r="R16" i="20"/>
  <c r="Q16" i="20"/>
  <c r="N16" i="20"/>
  <c r="M16" i="20"/>
  <c r="J16" i="20"/>
  <c r="I16" i="20"/>
  <c r="H16" i="20"/>
  <c r="W16" i="19"/>
  <c r="U16" i="19"/>
  <c r="R16" i="19"/>
  <c r="Q16" i="19"/>
  <c r="N16" i="19"/>
  <c r="M16" i="19"/>
  <c r="J16" i="19"/>
  <c r="I16" i="19"/>
  <c r="H16" i="19"/>
  <c r="W16" i="18"/>
  <c r="U16" i="18"/>
  <c r="R16" i="18"/>
  <c r="Q16" i="18"/>
  <c r="N16" i="18"/>
  <c r="M16" i="18"/>
  <c r="J16" i="18"/>
  <c r="I16" i="18"/>
  <c r="H16" i="18"/>
  <c r="W16" i="17"/>
  <c r="U16" i="17"/>
  <c r="R16" i="17"/>
  <c r="Q16" i="17"/>
  <c r="N16" i="17"/>
  <c r="M16" i="17"/>
  <c r="J16" i="17"/>
  <c r="I16" i="17"/>
  <c r="H16" i="17"/>
  <c r="N16" i="16"/>
  <c r="M16" i="16"/>
  <c r="J16" i="16"/>
  <c r="I16" i="16"/>
  <c r="H16" i="16"/>
  <c r="U13" i="15"/>
  <c r="Q13" i="15"/>
  <c r="R13" i="15" s="1"/>
  <c r="M13" i="15"/>
  <c r="Y16" i="10"/>
  <c r="W16" i="10"/>
  <c r="U16" i="10"/>
  <c r="R16" i="10"/>
  <c r="Q16" i="10"/>
  <c r="N16" i="10"/>
  <c r="M16" i="10"/>
  <c r="J16" i="10"/>
  <c r="I16" i="10"/>
  <c r="H16" i="10"/>
  <c r="Y17" i="6"/>
  <c r="W17" i="6"/>
  <c r="U17" i="6"/>
  <c r="R17" i="6"/>
  <c r="N17" i="6"/>
  <c r="M17" i="6"/>
  <c r="J17" i="6"/>
  <c r="I17" i="6"/>
  <c r="H17" i="6"/>
  <c r="Y16" i="4"/>
  <c r="W16" i="4"/>
  <c r="U16" i="4"/>
  <c r="R16" i="4"/>
  <c r="Q16" i="4"/>
  <c r="N16" i="4"/>
  <c r="M16" i="4"/>
  <c r="J16" i="4"/>
  <c r="I16" i="4"/>
  <c r="H16" i="4"/>
  <c r="Y16" i="3"/>
  <c r="W16" i="3"/>
  <c r="U16" i="3"/>
  <c r="R16" i="3"/>
  <c r="Q16" i="3"/>
  <c r="N16" i="3"/>
  <c r="M16" i="3"/>
  <c r="J16" i="3"/>
  <c r="I16" i="3"/>
  <c r="H16" i="3"/>
  <c r="I15" i="1" s="1"/>
  <c r="S16" i="23"/>
  <c r="S16" i="22"/>
  <c r="K16" i="22"/>
  <c r="S16" i="21"/>
  <c r="S16" i="20"/>
  <c r="K16" i="20"/>
  <c r="S16" i="19"/>
  <c r="S16" i="18"/>
  <c r="K16" i="18"/>
  <c r="S16" i="17"/>
  <c r="K16" i="16"/>
  <c r="S16" i="10"/>
  <c r="O16" i="10"/>
  <c r="S17" i="6"/>
  <c r="K17" i="6"/>
  <c r="S16" i="4"/>
  <c r="O16" i="4"/>
  <c r="V16" i="22" l="1"/>
  <c r="V16" i="31"/>
  <c r="V16" i="23"/>
  <c r="V16" i="33"/>
  <c r="V16" i="20"/>
  <c r="V16" i="18"/>
  <c r="N13" i="15"/>
  <c r="V13" i="15"/>
  <c r="X17" i="6"/>
  <c r="V17" i="6"/>
  <c r="J70" i="1"/>
  <c r="J71" i="1" s="1"/>
  <c r="K70" i="1"/>
  <c r="K71" i="1" s="1"/>
  <c r="H17" i="44"/>
  <c r="N70" i="1"/>
  <c r="N71" i="1" s="1"/>
  <c r="H16" i="44"/>
  <c r="I77" i="1"/>
  <c r="G17" i="44"/>
  <c r="H77" i="1"/>
  <c r="G15" i="44" s="1"/>
  <c r="W55" i="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6" i="20"/>
  <c r="O16" i="19"/>
  <c r="O16" i="18"/>
  <c r="O16" i="17"/>
  <c r="O16" i="16"/>
  <c r="O17" i="6"/>
  <c r="K16" i="4"/>
  <c r="O16" i="33"/>
  <c r="O16" i="31"/>
  <c r="AF13" i="15" l="1"/>
  <c r="V16" i="10"/>
  <c r="V16" i="3"/>
  <c r="X16" i="4"/>
  <c r="V16" i="4"/>
  <c r="X16" i="3"/>
  <c r="L70" i="1"/>
  <c r="W70" i="1" s="1"/>
  <c r="P70" i="1"/>
  <c r="P71" i="1" s="1"/>
  <c r="H15" i="44"/>
  <c r="I16" i="44"/>
  <c r="J77" i="1"/>
  <c r="I15" i="44" s="1"/>
  <c r="I17" i="44"/>
  <c r="Y16" i="2"/>
  <c r="Z14" i="1" s="1"/>
  <c r="W16" i="2"/>
  <c r="U16" i="2"/>
  <c r="R16" i="2"/>
  <c r="S14" i="1" s="1"/>
  <c r="Q16" i="2"/>
  <c r="R14" i="1" s="1"/>
  <c r="J16" i="2"/>
  <c r="K14" i="1" s="1"/>
  <c r="I16" i="2"/>
  <c r="J14" i="1" s="1"/>
  <c r="S16" i="2"/>
  <c r="T14" i="1" s="1"/>
  <c r="K16" i="2"/>
  <c r="L14" i="1" l="1"/>
  <c r="X14" i="1"/>
  <c r="X16" i="2"/>
  <c r="V14" i="1"/>
  <c r="V16" i="2"/>
  <c r="J16" i="44"/>
  <c r="K77" i="1"/>
  <c r="J15" i="44" s="1"/>
  <c r="L75" i="1"/>
  <c r="W75" i="1" s="1"/>
  <c r="V16" i="44" s="1"/>
  <c r="J17" i="44"/>
  <c r="L76" i="1"/>
  <c r="S18" i="28"/>
  <c r="K18" i="28"/>
  <c r="V18" i="28" s="1"/>
  <c r="Y14" i="1" l="1"/>
  <c r="W14" i="1"/>
  <c r="K17" i="44"/>
  <c r="W76" i="1"/>
  <c r="V17" i="44" s="1"/>
  <c r="K16" i="44"/>
  <c r="L77" i="1"/>
  <c r="O16"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77"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P23" i="1"/>
  <c r="P25" i="1" s="1"/>
  <c r="V23" i="1"/>
  <c r="L23" i="1"/>
  <c r="X23" i="1"/>
  <c r="Z25" i="1"/>
  <c r="O25" i="1"/>
  <c r="K25" i="1"/>
  <c r="I25" i="1"/>
  <c r="Z17" i="1"/>
  <c r="X17" i="1"/>
  <c r="T17" i="1"/>
  <c r="S17" i="1"/>
  <c r="P17" i="1"/>
  <c r="O17" i="1"/>
  <c r="L17" i="1"/>
  <c r="K17" i="1"/>
  <c r="J17" i="1"/>
  <c r="I17" i="1"/>
  <c r="L25" i="1" l="1"/>
  <c r="Y17" i="1"/>
  <c r="Y23" i="1"/>
  <c r="W23" i="1"/>
  <c r="X25" i="1"/>
  <c r="Z18" i="1"/>
  <c r="Z26" i="1" s="1"/>
  <c r="T18" i="1"/>
  <c r="P18" i="1"/>
  <c r="N16" i="2"/>
  <c r="O14" i="1" s="1"/>
  <c r="M16" i="2"/>
  <c r="N14" i="1" s="1"/>
  <c r="H16" i="2"/>
  <c r="Y25" i="1" l="1"/>
  <c r="I14" i="1"/>
  <c r="I18" i="1" s="1"/>
  <c r="I26" i="1" s="1"/>
  <c r="H13" i="44" s="1"/>
  <c r="P26" i="1"/>
  <c r="T26" i="1"/>
  <c r="S13" i="44" s="1"/>
  <c r="O18" i="1"/>
  <c r="O26" i="1" s="1"/>
  <c r="Y13" i="44"/>
  <c r="X18" i="1"/>
  <c r="S18" i="1"/>
  <c r="S26" i="1" s="1"/>
  <c r="J18" i="1"/>
  <c r="K18" i="1"/>
  <c r="K26" i="1" s="1"/>
  <c r="J13" i="44" s="1"/>
  <c r="L18" i="1"/>
  <c r="Y18" i="1" l="1"/>
  <c r="O13" i="44"/>
  <c r="X26" i="1"/>
  <c r="L26" i="1"/>
  <c r="N13" i="44"/>
  <c r="Q17" i="6"/>
  <c r="R20" i="1" s="1"/>
  <c r="J26" i="1"/>
  <c r="R13" i="44"/>
  <c r="Y26" i="1" l="1"/>
  <c r="R24" i="1"/>
  <c r="R25" i="1" s="1"/>
  <c r="R17" i="1"/>
  <c r="R18" i="1" s="1"/>
  <c r="W13" i="44"/>
  <c r="K13" i="44"/>
  <c r="X79" i="1"/>
  <c r="I13" i="44"/>
  <c r="N16" i="15" l="1"/>
  <c r="V16" i="15"/>
  <c r="U24" i="1"/>
  <c r="M24" i="1"/>
  <c r="L16" i="11"/>
  <c r="T16" i="11"/>
  <c r="M22" i="1"/>
  <c r="U22" i="1"/>
  <c r="L16" i="10"/>
  <c r="T16" i="10"/>
  <c r="M21" i="1"/>
  <c r="U21" i="1"/>
  <c r="V16" i="5"/>
  <c r="N16" i="5"/>
  <c r="M17" i="1"/>
  <c r="U17" i="1"/>
  <c r="T16" i="4"/>
  <c r="L16" i="4"/>
  <c r="M16" i="1"/>
  <c r="U16" i="1"/>
  <c r="Q16" i="16"/>
  <c r="R16" i="16"/>
  <c r="R26" i="1"/>
  <c r="N24" i="1"/>
  <c r="N25" i="1" s="1"/>
  <c r="N17" i="1"/>
  <c r="N18" i="1" s="1"/>
  <c r="W18" i="44"/>
  <c r="L16" i="32"/>
  <c r="T16" i="32"/>
  <c r="T16" i="38"/>
  <c r="L16" i="38"/>
  <c r="X13" i="44"/>
  <c r="S16" i="16" l="1"/>
  <c r="Q13" i="44"/>
  <c r="V24" i="1"/>
  <c r="W24" i="1" s="1"/>
  <c r="V17" i="1"/>
  <c r="W17" i="1" s="1"/>
  <c r="N26" i="1"/>
  <c r="P30" i="1" l="1"/>
  <c r="W16" i="16"/>
  <c r="U16" i="16"/>
  <c r="V16" i="16" s="1"/>
  <c r="V25" i="1"/>
  <c r="W25" i="1" s="1"/>
  <c r="M13" i="44"/>
  <c r="V18" i="1"/>
  <c r="W18" i="1" s="1"/>
  <c r="V26" i="1" l="1"/>
  <c r="W26" i="1" s="1"/>
  <c r="V13" i="44" l="1"/>
  <c r="U13" i="44"/>
  <c r="P16" i="32" l="1"/>
  <c r="Q76" i="1"/>
  <c r="P17" i="44" s="1"/>
  <c r="P16" i="38"/>
  <c r="R16" i="15"/>
  <c r="Q24" i="1" s="1"/>
  <c r="P16" i="11"/>
  <c r="Q22" i="1" s="1"/>
  <c r="P16" i="10"/>
  <c r="Q21" i="1" s="1"/>
  <c r="R16" i="5"/>
  <c r="P16" i="4"/>
  <c r="Q16" i="1" s="1"/>
  <c r="AG13" i="15" l="1"/>
  <c r="H24" i="1" s="1"/>
  <c r="Q17" i="1"/>
  <c r="AD13" i="5"/>
  <c r="AG13" i="5"/>
  <c r="H17" i="1" s="1"/>
  <c r="AD13" i="11"/>
  <c r="H22" i="1" s="1"/>
  <c r="AD13" i="10"/>
  <c r="H21" i="1" s="1"/>
  <c r="AD13" i="4"/>
  <c r="H16" i="1" l="1"/>
  <c r="Z78" i="1" l="1"/>
  <c r="Z79" i="1" l="1"/>
  <c r="Y18" i="44" s="1"/>
  <c r="Y14" i="44"/>
  <c r="U14" i="44" l="1"/>
  <c r="V79" i="1"/>
  <c r="V78" i="1"/>
  <c r="U18" i="44" l="1"/>
  <c r="S78" i="1"/>
  <c r="S79" i="1" l="1"/>
  <c r="R18" i="44" s="1"/>
  <c r="R14" i="44"/>
  <c r="Q14" i="44"/>
  <c r="R79" i="1"/>
  <c r="Q18" i="44" s="1"/>
  <c r="R78" i="1" l="1"/>
  <c r="T71" i="1"/>
  <c r="T79" i="1" l="1"/>
  <c r="S18" i="44" s="1"/>
  <c r="S14" i="44"/>
  <c r="T78" i="1"/>
  <c r="P79" i="1"/>
  <c r="P15" i="6" l="1"/>
  <c r="P15" i="28"/>
  <c r="P15" i="68"/>
  <c r="P16" i="28"/>
  <c r="Q16" i="36"/>
  <c r="Q77" i="1"/>
  <c r="P15" i="44" s="1"/>
  <c r="Q75" i="1"/>
  <c r="P16" i="44" s="1"/>
  <c r="P17" i="6"/>
  <c r="Q20" i="1" s="1"/>
  <c r="P16" i="3"/>
  <c r="Q15" i="1" s="1"/>
  <c r="P16" i="14"/>
  <c r="Q23" i="1" s="1"/>
  <c r="Q25" i="1"/>
  <c r="P16" i="62"/>
  <c r="P16" i="66"/>
  <c r="P17" i="68"/>
  <c r="P16" i="60"/>
  <c r="P16" i="70"/>
  <c r="P16" i="57"/>
  <c r="P16" i="63"/>
  <c r="P16" i="58"/>
  <c r="P16" i="69"/>
  <c r="P16" i="55"/>
  <c r="P16" i="64"/>
  <c r="P16" i="67"/>
  <c r="P16" i="54"/>
  <c r="P16" i="61"/>
  <c r="P16" i="65"/>
  <c r="P16" i="56"/>
  <c r="P16" i="71"/>
  <c r="P16" i="53"/>
  <c r="P16" i="31"/>
  <c r="P16" i="22"/>
  <c r="P16" i="21"/>
  <c r="P16" i="20"/>
  <c r="P16" i="18"/>
  <c r="P16" i="17"/>
  <c r="P16" i="19"/>
  <c r="P16" i="25"/>
  <c r="P18" i="28"/>
  <c r="P16" i="33"/>
  <c r="P16" i="26"/>
  <c r="P16" i="23"/>
  <c r="Q18" i="1"/>
  <c r="P16" i="2"/>
  <c r="Q14" i="1" s="1"/>
  <c r="Q26" i="1"/>
  <c r="P13" i="44" s="1"/>
  <c r="Q68" i="1"/>
  <c r="Q69" i="1"/>
  <c r="Q66" i="1"/>
  <c r="Q67" i="1"/>
  <c r="Q64" i="1"/>
  <c r="Q65" i="1"/>
  <c r="Q62" i="1"/>
  <c r="Q63" i="1"/>
  <c r="Q60" i="1"/>
  <c r="Q61" i="1"/>
  <c r="Q58" i="1"/>
  <c r="Q59" i="1"/>
  <c r="Q70" i="1"/>
  <c r="Q57" i="1"/>
  <c r="Q53" i="1"/>
  <c r="Q54" i="1"/>
  <c r="Q44" i="1"/>
  <c r="Q46" i="1"/>
  <c r="Q45" i="1"/>
  <c r="Q47" i="1"/>
  <c r="Q55" i="1"/>
  <c r="Q52" i="1"/>
  <c r="Q48" i="1"/>
  <c r="Q49" i="1"/>
  <c r="Q50" i="1"/>
  <c r="Q43" i="1"/>
  <c r="Q39" i="1"/>
  <c r="Q40" i="1"/>
  <c r="Q37" i="1"/>
  <c r="Q38" i="1"/>
  <c r="Q35" i="1"/>
  <c r="Q36" i="1"/>
  <c r="Q33" i="1"/>
  <c r="Q34" i="1"/>
  <c r="Q31" i="1"/>
  <c r="Q32" i="1"/>
  <c r="Q30" i="1"/>
  <c r="P16" i="16"/>
  <c r="Q41" i="1"/>
  <c r="Q71" i="1"/>
  <c r="P14" i="44" s="1"/>
  <c r="Q79" i="1"/>
  <c r="P18" i="44" s="1"/>
  <c r="O18" i="44"/>
  <c r="O14" i="44"/>
  <c r="P78" i="1"/>
  <c r="Q78" i="1" s="1"/>
  <c r="N14" i="44"/>
  <c r="O78" i="1" l="1"/>
  <c r="O79" i="1"/>
  <c r="N18" i="44" s="1"/>
  <c r="N79" i="1"/>
  <c r="M18" i="44" s="1"/>
  <c r="N78" i="1" l="1"/>
  <c r="M14" i="44"/>
  <c r="L41" i="1"/>
  <c r="W41" i="1" s="1"/>
  <c r="G14" i="44"/>
  <c r="K79" i="1"/>
  <c r="J18" i="44" s="1"/>
  <c r="I14" i="44"/>
  <c r="L71" i="1" l="1"/>
  <c r="J78" i="1"/>
  <c r="H14" i="44"/>
  <c r="J79" i="1"/>
  <c r="I18" i="44" s="1"/>
  <c r="I78" i="1"/>
  <c r="J14" i="44"/>
  <c r="I79" i="1"/>
  <c r="H18" i="44" s="1"/>
  <c r="K78" i="1"/>
  <c r="L79" i="1" l="1"/>
  <c r="Y79" i="1" s="1"/>
  <c r="X18" i="44" s="1"/>
  <c r="W71" i="1"/>
  <c r="V14" i="44" s="1"/>
  <c r="K14" i="44"/>
  <c r="L78" i="1"/>
  <c r="L15" i="68" l="1"/>
  <c r="L15" i="28"/>
  <c r="T16" i="28"/>
  <c r="T15" i="68"/>
  <c r="L16" i="28"/>
  <c r="T15" i="28"/>
  <c r="T15" i="6"/>
  <c r="L15" i="6"/>
  <c r="L17" i="6"/>
  <c r="T17" i="6"/>
  <c r="M20" i="1"/>
  <c r="U20" i="1"/>
  <c r="M76" i="1"/>
  <c r="L17" i="44" s="1"/>
  <c r="U76" i="1"/>
  <c r="T17" i="44" s="1"/>
  <c r="T16" i="3"/>
  <c r="M15" i="1"/>
  <c r="L16" i="3"/>
  <c r="U15" i="1"/>
  <c r="M25" i="1"/>
  <c r="U23" i="1"/>
  <c r="L16" i="14"/>
  <c r="T16" i="14"/>
  <c r="U25" i="1"/>
  <c r="M23" i="1"/>
  <c r="T16" i="57"/>
  <c r="T16" i="62"/>
  <c r="L16" i="70"/>
  <c r="L16" i="66"/>
  <c r="L16" i="55"/>
  <c r="L16" i="67"/>
  <c r="T16" i="55"/>
  <c r="T16" i="61"/>
  <c r="L16" i="61"/>
  <c r="L16" i="56"/>
  <c r="T16" i="54"/>
  <c r="T16" i="58"/>
  <c r="L16" i="69"/>
  <c r="L16" i="65"/>
  <c r="L16" i="71"/>
  <c r="T16" i="60"/>
  <c r="L16" i="62"/>
  <c r="T16" i="70"/>
  <c r="T16" i="56"/>
  <c r="L16" i="60"/>
  <c r="L16" i="58"/>
  <c r="L16" i="54"/>
  <c r="T17" i="68"/>
  <c r="T16" i="69"/>
  <c r="T16" i="71"/>
  <c r="L17" i="68"/>
  <c r="T16" i="64"/>
  <c r="T16" i="67"/>
  <c r="T16" i="66"/>
  <c r="L16" i="63"/>
  <c r="L16" i="57"/>
  <c r="T16" i="65"/>
  <c r="L16" i="64"/>
  <c r="T16" i="63"/>
  <c r="T16" i="53"/>
  <c r="L16" i="53"/>
  <c r="L16" i="20"/>
  <c r="T16" i="17"/>
  <c r="L16" i="22"/>
  <c r="L16" i="25"/>
  <c r="L16" i="17"/>
  <c r="L18" i="28"/>
  <c r="T16" i="25"/>
  <c r="L16" i="26"/>
  <c r="T16" i="21"/>
  <c r="T16" i="19"/>
  <c r="L16" i="18"/>
  <c r="T16" i="33"/>
  <c r="T18" i="28"/>
  <c r="T16" i="18"/>
  <c r="L16" i="21"/>
  <c r="T16" i="20"/>
  <c r="L16" i="19"/>
  <c r="T16" i="26"/>
  <c r="L16" i="33"/>
  <c r="L16" i="31"/>
  <c r="T16" i="31"/>
  <c r="L16" i="23"/>
  <c r="T16" i="23"/>
  <c r="T16" i="22"/>
  <c r="L16" i="2"/>
  <c r="U14" i="1"/>
  <c r="M18" i="1"/>
  <c r="T16" i="2"/>
  <c r="M14" i="1"/>
  <c r="U26" i="1"/>
  <c r="T13" i="44" s="1"/>
  <c r="M26" i="1"/>
  <c r="L13" i="44" s="1"/>
  <c r="U18" i="1"/>
  <c r="M69" i="1"/>
  <c r="U69" i="1"/>
  <c r="U68" i="1"/>
  <c r="M68" i="1"/>
  <c r="M67" i="1"/>
  <c r="U67" i="1"/>
  <c r="U66" i="1"/>
  <c r="M66" i="1"/>
  <c r="U65" i="1"/>
  <c r="M65" i="1"/>
  <c r="U64" i="1"/>
  <c r="M64" i="1"/>
  <c r="U63" i="1"/>
  <c r="M63" i="1"/>
  <c r="U62" i="1"/>
  <c r="M62" i="1"/>
  <c r="U61" i="1"/>
  <c r="M61" i="1"/>
  <c r="M60" i="1"/>
  <c r="U60" i="1"/>
  <c r="M59" i="1"/>
  <c r="U59" i="1"/>
  <c r="U58" i="1"/>
  <c r="M58" i="1"/>
  <c r="U57" i="1"/>
  <c r="U70" i="1"/>
  <c r="M70" i="1"/>
  <c r="M57" i="1"/>
  <c r="M54" i="1"/>
  <c r="U54" i="1"/>
  <c r="M53" i="1"/>
  <c r="U53" i="1"/>
  <c r="U44" i="1"/>
  <c r="U45" i="1"/>
  <c r="U46" i="1"/>
  <c r="U47" i="1"/>
  <c r="U55" i="1"/>
  <c r="U52" i="1"/>
  <c r="M52" i="1"/>
  <c r="M55" i="1"/>
  <c r="U49" i="1"/>
  <c r="M49" i="1"/>
  <c r="U48" i="1"/>
  <c r="M48" i="1"/>
  <c r="M46" i="1"/>
  <c r="M47" i="1"/>
  <c r="M44" i="1"/>
  <c r="M45" i="1"/>
  <c r="U50" i="1"/>
  <c r="M50" i="1"/>
  <c r="M43" i="1"/>
  <c r="U43" i="1"/>
  <c r="W78" i="1"/>
  <c r="K18" i="44"/>
  <c r="W79" i="1"/>
  <c r="V18" i="44" s="1"/>
  <c r="U40" i="1"/>
  <c r="M40" i="1"/>
  <c r="U39" i="1"/>
  <c r="M39" i="1"/>
  <c r="U38" i="1"/>
  <c r="M38" i="1"/>
  <c r="U37" i="1"/>
  <c r="M37" i="1"/>
  <c r="U36" i="1"/>
  <c r="M36" i="1"/>
  <c r="U35" i="1"/>
  <c r="M35" i="1"/>
  <c r="M41" i="1"/>
  <c r="U34" i="1"/>
  <c r="M34" i="1"/>
  <c r="U33" i="1"/>
  <c r="M33" i="1"/>
  <c r="M32" i="1"/>
  <c r="U32" i="1"/>
  <c r="M71" i="1"/>
  <c r="L14" i="44" s="1"/>
  <c r="U31" i="1"/>
  <c r="M31" i="1"/>
  <c r="U71" i="1"/>
  <c r="M79" i="1"/>
  <c r="L18" i="44" s="1"/>
  <c r="U41" i="1"/>
  <c r="M78" i="1"/>
  <c r="M30" i="1"/>
  <c r="U30" i="1"/>
  <c r="U78" i="1"/>
  <c r="L16" i="16"/>
  <c r="T16" i="16"/>
  <c r="AC15" i="6" l="1"/>
  <c r="AD13" i="6" s="1"/>
  <c r="H20" i="1" s="1"/>
  <c r="AD1" i="3"/>
  <c r="AD13" i="2"/>
  <c r="H14" i="1" s="1"/>
  <c r="AD13" i="14"/>
  <c r="H23" i="1" s="1"/>
  <c r="V3" i="24"/>
  <c r="V16" i="24"/>
  <c r="V16" i="34"/>
  <c r="V3" i="34"/>
  <c r="AC13" i="19"/>
  <c r="AC16" i="24"/>
  <c r="AE13" i="24" s="1"/>
  <c r="AB16" i="24"/>
  <c r="AA16" i="24"/>
  <c r="Q16" i="24"/>
  <c r="P16" i="24"/>
  <c r="O16" i="24"/>
  <c r="O3" i="24"/>
  <c r="N16" i="24"/>
  <c r="P3" i="24"/>
  <c r="N3" i="24"/>
  <c r="Q3" i="24"/>
  <c r="S16" i="24"/>
  <c r="Y16" i="24"/>
  <c r="W3" i="24"/>
  <c r="W16" i="24"/>
  <c r="X16" i="24" s="1"/>
  <c r="S3" i="24"/>
  <c r="U3" i="24"/>
  <c r="T3" i="24"/>
  <c r="T16" i="24"/>
  <c r="Y3" i="24"/>
  <c r="U16" i="24"/>
  <c r="X3" i="24"/>
  <c r="R16" i="24"/>
  <c r="R3" i="24"/>
  <c r="P3" i="59"/>
  <c r="N16" i="59"/>
  <c r="O16" i="59"/>
  <c r="P16" i="59"/>
  <c r="O3" i="59"/>
  <c r="N3" i="59"/>
  <c r="Q16" i="59"/>
  <c r="Q3" i="59"/>
  <c r="Y3" i="59"/>
  <c r="X3" i="59"/>
  <c r="W3" i="59"/>
  <c r="U3" i="59"/>
  <c r="AB16" i="59"/>
  <c r="T16" i="59"/>
  <c r="T3" i="59"/>
  <c r="W16" i="59"/>
  <c r="X16" i="59" s="1"/>
  <c r="Y16" i="59"/>
  <c r="AA16" i="59"/>
  <c r="S3" i="59"/>
  <c r="AC16" i="59"/>
  <c r="AE13" i="59" s="1"/>
  <c r="S16" i="59"/>
  <c r="U16" i="59"/>
  <c r="R16" i="59"/>
  <c r="R3" i="59"/>
  <c r="V3" i="59"/>
  <c r="V16" i="59"/>
  <c r="AC16" i="34"/>
  <c r="AB16" i="34"/>
  <c r="AA16" i="34"/>
  <c r="N16" i="34"/>
  <c r="P16" i="34"/>
  <c r="O16" i="34"/>
  <c r="N3" i="34"/>
  <c r="O3" i="34"/>
  <c r="Q3" i="34"/>
  <c r="Q16" i="34"/>
  <c r="P3" i="34"/>
  <c r="U3" i="34"/>
  <c r="W16" i="34"/>
  <c r="X16" i="34" s="1"/>
  <c r="T16" i="34"/>
  <c r="Y16" i="34"/>
  <c r="S3" i="34"/>
  <c r="X3" i="34"/>
  <c r="Y3" i="34"/>
  <c r="W3" i="34"/>
  <c r="U16" i="34"/>
  <c r="T3" i="34"/>
  <c r="S16" i="34"/>
  <c r="R3" i="34"/>
  <c r="R16" i="34"/>
  <c r="T14" i="44"/>
  <c r="U79" i="1"/>
  <c r="T18" i="44" s="1"/>
  <c r="H25" i="1" l="1"/>
  <c r="AD13" i="3"/>
  <c r="H15" i="1" s="1"/>
  <c r="H18" i="1" s="1"/>
  <c r="H26" i="1" l="1"/>
  <c r="G13" i="44" s="1"/>
  <c r="H78" i="1" l="1"/>
  <c r="H79" i="1"/>
  <c r="G18" i="44" s="1"/>
  <c r="AB41" i="1"/>
  <c r="AB71" i="1" s="1"/>
  <c r="AB78" i="1" l="1"/>
  <c r="AA14" i="44"/>
  <c r="AB79" i="1"/>
  <c r="AA18" i="44" s="1"/>
</calcChain>
</file>

<file path=xl/sharedStrings.xml><?xml version="1.0" encoding="utf-8"?>
<sst xmlns="http://schemas.openxmlformats.org/spreadsheetml/2006/main" count="4533" uniqueCount="877">
  <si>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</si>
  <si>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</si>
  <si>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</si>
  <si>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</si>
  <si>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</si>
  <si>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</si>
  <si>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</si>
  <si>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</si>
  <si>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</si>
  <si>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</si>
  <si>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</si>
  <si>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</si>
  <si>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</si>
  <si>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</si>
  <si>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</si>
  <si>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</si>
  <si>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</si>
  <si>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</si>
  <si>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</si>
  <si>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</si>
  <si>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</si>
  <si>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</si>
  <si>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</si>
  <si>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</si>
  <si>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</si>
  <si>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</si>
  <si>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</si>
  <si>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</si>
  <si>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</si>
  <si>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</si>
  <si>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</si>
  <si>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</si>
  <si>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</si>
  <si>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</si>
  <si>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</si>
  <si>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</si>
  <si>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</si>
  <si>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</si>
  <si>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</si>
  <si>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</si>
  <si>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</si>
  <si>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</si>
  <si>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</si>
  <si>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</si>
  <si>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</si>
  <si>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</si>
  <si>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</si>
  <si>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</si>
  <si>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</si>
  <si>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</si>
  <si>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t>
  </si>
  <si>
    <t>(g)</t>
  </si>
  <si>
    <t>Insurance  Companies</t>
  </si>
  <si>
    <t>(h)</t>
  </si>
  <si>
    <t>Provident Funds/ Pension Funds</t>
  </si>
  <si>
    <t>(i)</t>
  </si>
  <si>
    <t>Sub-Total (B)(1)</t>
  </si>
  <si>
    <t>C</t>
  </si>
  <si>
    <t>Table IV - Statement showing shareholding pattern of the Non Promoter- Non Public shareholder</t>
  </si>
  <si>
    <t>( 2 )</t>
  </si>
  <si>
    <t>Sub-Total (B)(2)</t>
  </si>
  <si>
    <t>Non-institutions</t>
  </si>
  <si>
    <t>NBFCs registered with RBI</t>
  </si>
  <si>
    <t>Employee Trusts</t>
  </si>
  <si>
    <t>Overseas Depositories (holding DRs) (balancing figure)</t>
  </si>
  <si>
    <t>Sub-Total (B)(3)</t>
  </si>
  <si>
    <t>Custodian/DR  Holder - Name of DR Holders  (If Available)</t>
  </si>
  <si>
    <t>Total NonPromoter- Non Public  Shareholding 
(C)= (C)(1)+(C)(2)</t>
  </si>
  <si>
    <t>Total ( A+B+C2 )</t>
  </si>
  <si>
    <t>Total (A+B+C )</t>
  </si>
  <si>
    <t>( 1 )</t>
  </si>
  <si>
    <t>A1(a)</t>
  </si>
  <si>
    <t>A1(b)</t>
  </si>
  <si>
    <t>A1(c)</t>
  </si>
  <si>
    <t>A1(d)</t>
  </si>
  <si>
    <t>A2(a)</t>
  </si>
  <si>
    <t>A2(c)</t>
  </si>
  <si>
    <t>A2(d)</t>
  </si>
  <si>
    <t>B1(a)</t>
  </si>
  <si>
    <t>B1(b)</t>
  </si>
  <si>
    <t>B1(c)</t>
  </si>
  <si>
    <t>B1(d)</t>
  </si>
  <si>
    <t>B1(e)</t>
  </si>
  <si>
    <t>B1(f)</t>
  </si>
  <si>
    <t>B3(c)</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</si>
  <si>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</si>
  <si>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</si>
  <si>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</si>
  <si>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</si>
  <si>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</si>
  <si>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</si>
  <si>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</si>
  <si>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</si>
  <si>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</si>
  <si>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</si>
  <si>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</si>
  <si>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</si>
  <si>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</si>
  <si>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</si>
  <si>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</si>
  <si>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</si>
  <si>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</si>
  <si>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</si>
  <si>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</si>
  <si>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</si>
  <si>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</si>
  <si>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</si>
  <si>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</si>
  <si>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</si>
  <si>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</si>
  <si>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</si>
  <si>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</si>
  <si>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</si>
  <si>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</si>
  <si>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</si>
  <si>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</si>
  <si>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</si>
  <si>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</si>
  <si>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</si>
  <si>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</si>
  <si>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</si>
  <si>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</si>
  <si>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</si>
  <si>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</si>
  <si>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</si>
  <si>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</si>
  <si>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</si>
  <si>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</si>
  <si>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</si>
  <si>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</si>
  <si>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</si>
  <si>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</si>
  <si>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</si>
  <si>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</si>
  <si>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</si>
  <si>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</si>
  <si>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</si>
  <si>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</si>
  <si>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</si>
  <si>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</si>
  <si>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</si>
  <si>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</si>
  <si>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</si>
  <si>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</si>
  <si>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</si>
  <si>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</si>
  <si>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</si>
  <si>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</si>
  <si>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</si>
  <si>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</si>
  <si>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</si>
  <si>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</si>
  <si>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</si>
  <si>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</si>
  <si>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</si>
  <si>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</si>
  <si>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</si>
  <si>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</si>
  <si>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</si>
  <si>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</si>
  <si>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</si>
  <si>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</si>
  <si>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</si>
  <si>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</si>
  <si>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</si>
  <si>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</si>
  <si>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</si>
  <si>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</si>
  <si>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</si>
  <si>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</si>
  <si>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</si>
  <si>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</si>
  <si>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</si>
  <si>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</si>
  <si>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</si>
  <si>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</si>
  <si>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</si>
  <si>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</si>
  <si>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</si>
  <si>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</si>
  <si>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</si>
  <si>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Insurance Companies [Member]</t>
  </si>
  <si>
    <t>Provident Funds or pension funds [Member]</t>
  </si>
  <si>
    <t>NBFCs registered with RBI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</si>
  <si>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</si>
  <si>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</si>
  <si>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</si>
  <si>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</si>
  <si>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</si>
  <si>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</si>
  <si>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</si>
  <si>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</si>
  <si>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</si>
  <si>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</si>
  <si>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CG&amp;SG&amp;PI</t>
  </si>
  <si>
    <t>Indivisual(aI)</t>
  </si>
  <si>
    <t>Indivisual(aII)</t>
  </si>
  <si>
    <t>NBFC</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</si>
  <si>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</si>
  <si>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</si>
  <si>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</si>
  <si>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</si>
  <si>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</si>
  <si>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</si>
  <si>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</si>
  <si>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</si>
  <si>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</si>
  <si>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</si>
  <si>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</si>
  <si>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InsuranceCompaniesDomain</t>
  </si>
  <si>
    <t>ProvidentFundsOrPensionFundsDomain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</si>
  <si>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</si>
  <si>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</si>
  <si>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</si>
  <si>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</si>
  <si>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</si>
  <si>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</si>
  <si>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</si>
  <si>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</si>
  <si>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</si>
  <si>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</si>
  <si>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</si>
  <si>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</si>
  <si>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</si>
  <si>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</si>
  <si>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</si>
  <si>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</si>
  <si>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</si>
  <si>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</si>
  <si>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</si>
  <si>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</si>
  <si>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</si>
  <si>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</si>
  <si>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</si>
  <si>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</si>
  <si>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</si>
  <si>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</si>
  <si>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</si>
  <si>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</si>
  <si>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</si>
  <si>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</si>
  <si>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</si>
  <si>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</si>
  <si>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</si>
  <si>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</si>
  <si>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</si>
  <si>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</si>
  <si>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</si>
  <si>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</si>
  <si>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</si>
  <si>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</si>
  <si>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</si>
  <si>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</si>
  <si>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</si>
  <si>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</si>
  <si>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</si>
  <si>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</si>
  <si>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</si>
  <si>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</si>
  <si>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</si>
  <si>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</si>
  <si>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</si>
  <si>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</si>
  <si>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</si>
  <si>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</si>
  <si>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</si>
  <si>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</si>
  <si>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</si>
  <si>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</si>
  <si>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</si>
  <si>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MutualFundsOrUtiMember</t>
  </si>
  <si>
    <t>Mutual funds or UTI [Member]</t>
  </si>
  <si>
    <t>VentureCapitalFundsMember</t>
  </si>
  <si>
    <t>AlternativeInvestmentFundsMember</t>
  </si>
  <si>
    <t>ForeignVentureCapitalInvestorsMember</t>
  </si>
  <si>
    <t>InsuranceCompaniesMember</t>
  </si>
  <si>
    <t>ProvidentFundsOrPensionFundsMember</t>
  </si>
  <si>
    <t>NonInstitutionsMember</t>
  </si>
  <si>
    <t>NBFCsRegisteredWithRbiMember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</si>
  <si>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</si>
  <si>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</si>
  <si>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</si>
  <si>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</si>
  <si>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</si>
  <si>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</si>
  <si>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</si>
  <si>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</si>
  <si>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</si>
  <si>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</si>
  <si>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</si>
  <si>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</si>
  <si>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</si>
  <si>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</si>
  <si>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</si>
  <si>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</si>
  <si>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</si>
  <si>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</si>
  <si>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</si>
  <si>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</si>
  <si>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</si>
  <si>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</si>
  <si>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</si>
  <si>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</si>
  <si>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</si>
  <si>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</si>
  <si>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</si>
  <si>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</si>
  <si>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</si>
  <si>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</si>
  <si>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</si>
  <si>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</si>
  <si>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</si>
  <si>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DetailsOfSharesHeldByInsuranceCompaniesAxis</t>
  </si>
  <si>
    <t>DetailsOfSharesHeldByProvidentFundsOrPensionFundsAxis</t>
  </si>
  <si>
    <t>DetailsOfSharesHeldByNBFCsRegisteredWithRbiAxis</t>
  </si>
  <si>
    <t>DetailsOfSharesHeldByOthersIndianShareholdersAxis</t>
  </si>
  <si>
    <t>CategoryOfOtherIndianShareholders</t>
  </si>
  <si>
    <t>DetailsOfSharesHeldByForeignInstitutionsAxis</t>
  </si>
  <si>
    <t>DetailsOfSharesHeldByOtherForeignShareholdersAxis</t>
  </si>
  <si>
    <t>DetailsOfSharesHeldByMutualFundsOrUtiAxis</t>
  </si>
  <si>
    <t>CategoryOfOtherInstitutions</t>
  </si>
  <si>
    <t>CategoryOfOtherNonInstitutions</t>
  </si>
  <si>
    <t>DetailsOfSharesHeldByCustodianOrDRHolderAxis</t>
  </si>
  <si>
    <t>TypeOfDepositoryReceipts</t>
  </si>
  <si>
    <t>NameOfTheBank</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</si>
  <si>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</si>
  <si>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</si>
  <si>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</si>
  <si>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</si>
  <si>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</si>
  <si>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</si>
  <si>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</si>
  <si>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</si>
  <si>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</si>
  <si>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</si>
  <si>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</si>
  <si>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</si>
  <si>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</si>
  <si>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</si>
  <si>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</si>
  <si>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</si>
  <si>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</si>
  <si>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</si>
  <si>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</si>
  <si>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</si>
  <si>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</si>
  <si>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</si>
  <si>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</si>
  <si>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</si>
  <si>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</si>
  <si>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</si>
  <si>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</si>
  <si>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</si>
  <si>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</si>
  <si>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</si>
  <si>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</si>
  <si>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</si>
  <si>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</si>
  <si>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</si>
  <si>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</si>
  <si>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</si>
  <si>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</si>
  <si>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</si>
  <si>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</si>
  <si>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</si>
  <si>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</si>
  <si>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</si>
  <si>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</si>
  <si>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</si>
  <si>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</si>
  <si>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</si>
  <si>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</si>
  <si>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</si>
  <si>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</si>
  <si>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</si>
  <si>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</si>
  <si>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</si>
  <si>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</si>
  <si>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</si>
  <si>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</si>
  <si>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</si>
  <si>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</si>
  <si>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</si>
  <si>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</si>
  <si>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</si>
  <si>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</si>
  <si>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</si>
  <si>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</si>
  <si>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</si>
  <si>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</si>
  <si>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</si>
  <si>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</si>
  <si>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</si>
  <si>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</si>
  <si>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</si>
  <si>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</si>
  <si>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</si>
  <si>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</si>
  <si>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</si>
  <si>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</si>
  <si>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</si>
  <si>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</si>
  <si>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</si>
  <si>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</si>
  <si>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</si>
  <si>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</si>
  <si>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</si>
  <si>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</si>
  <si>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</si>
  <si>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</si>
  <si>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</si>
  <si>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</si>
  <si>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</si>
  <si>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</si>
  <si>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</si>
  <si>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</si>
  <si>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</si>
  <si>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</si>
  <si>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</si>
  <si>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</si>
  <si>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</si>
  <si>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</si>
  <si>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</si>
  <si>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</si>
  <si>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</si>
  <si>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</si>
  <si>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</si>
  <si>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</si>
  <si>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</si>
  <si>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</si>
  <si>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</si>
  <si>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</si>
  <si>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</si>
  <si>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</si>
  <si>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</si>
  <si>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</si>
  <si>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</si>
  <si>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</si>
  <si>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</si>
  <si>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</si>
  <si>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</si>
  <si>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</si>
  <si>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</si>
  <si>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</si>
  <si>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</si>
  <si>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</si>
  <si>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</si>
  <si>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</si>
  <si>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</si>
  <si>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</si>
  <si>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</si>
  <si>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</si>
  <si>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</si>
  <si>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</si>
  <si>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</si>
  <si>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</si>
  <si>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</si>
  <si>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</si>
  <si>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</si>
  <si>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</si>
  <si>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</si>
  <si>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</si>
  <si>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</si>
  <si>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</si>
  <si>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</si>
  <si>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</si>
  <si>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</si>
  <si>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</si>
  <si>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</si>
  <si>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</si>
  <si>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</si>
  <si>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</si>
  <si>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</si>
  <si>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</si>
  <si>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</si>
  <si>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</si>
  <si>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</si>
  <si>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</si>
  <si>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</si>
  <si>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</si>
  <si>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</si>
  <si>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</si>
  <si>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</si>
  <si>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</si>
  <si>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</si>
  <si>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</si>
  <si>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</si>
  <si>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</si>
  <si>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</si>
  <si>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</si>
  <si>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</si>
  <si>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</si>
  <si>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</si>
  <si>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</si>
  <si>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</si>
  <si>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</si>
  <si>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</si>
  <si>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</si>
  <si>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</si>
  <si>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</si>
  <si>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</si>
  <si>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</si>
  <si>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</si>
  <si>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</si>
  <si>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</si>
  <si>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</si>
  <si>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</si>
  <si>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</si>
  <si>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</si>
  <si>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</si>
  <si>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</si>
  <si>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</si>
  <si>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</si>
  <si>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</si>
  <si>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</si>
  <si>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</si>
  <si>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</si>
  <si>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</si>
  <si>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</si>
  <si>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</si>
  <si>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</si>
  <si>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</si>
  <si>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</si>
  <si>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</si>
  <si>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</si>
  <si>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</si>
  <si>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</si>
  <si>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</si>
  <si>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</si>
  <si>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</si>
  <si>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</si>
  <si>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</si>
  <si>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</si>
  <si>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</si>
  <si>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</si>
  <si>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</si>
  <si>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</si>
  <si>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</si>
  <si>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</si>
  <si>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</si>
  <si>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</si>
  <si>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</si>
  <si>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</si>
  <si>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</si>
  <si>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</si>
  <si>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</si>
  <si>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</si>
  <si>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</si>
  <si>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</si>
  <si>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</si>
  <si>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</si>
  <si>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</si>
  <si>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</si>
  <si>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</si>
  <si>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</si>
  <si>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</si>
  <si>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</si>
  <si>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</si>
  <si>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</si>
  <si>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</si>
  <si>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</si>
  <si>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</si>
  <si>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</si>
  <si>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</si>
  <si>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</si>
  <si>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</si>
  <si>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</si>
  <si>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</si>
  <si>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</si>
  <si>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</si>
  <si>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</si>
  <si>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</si>
  <si>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</si>
  <si>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</si>
  <si>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</si>
  <si>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</si>
  <si>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</si>
  <si>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</si>
  <si>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</si>
  <si>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</si>
  <si>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</si>
  <si>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</si>
  <si>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</si>
  <si>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</si>
  <si>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</si>
  <si>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</si>
  <si>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</si>
  <si>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</si>
  <si>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</si>
  <si>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</si>
  <si>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</si>
  <si>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</si>
  <si>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</si>
  <si>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</si>
  <si>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</si>
  <si>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</si>
  <si>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</si>
  <si>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</si>
  <si>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</si>
  <si>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</si>
  <si>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</si>
  <si>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</si>
  <si>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</si>
  <si>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</si>
  <si>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</si>
  <si>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</si>
  <si>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</si>
  <si>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</si>
  <si>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</si>
  <si>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</si>
  <si>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</si>
  <si>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</si>
  <si>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</si>
  <si>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</si>
  <si>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</si>
  <si>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</si>
  <si>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</si>
  <si>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</si>
  <si>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</si>
  <si>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</si>
  <si>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</si>
  <si>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</si>
  <si>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</si>
  <si>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</si>
  <si>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</si>
  <si>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</si>
  <si>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</si>
  <si>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</si>
  <si>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</si>
  <si>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</si>
  <si>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</si>
  <si>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</si>
  <si>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</si>
  <si>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</si>
  <si>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</si>
  <si>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</si>
  <si>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</si>
  <si>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</si>
  <si>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</si>
  <si>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</si>
  <si>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</si>
  <si>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</si>
  <si>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</si>
  <si>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</si>
  <si>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</si>
  <si>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</si>
  <si>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</si>
  <si>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Foreign Portfolio Investors Category I</t>
  </si>
  <si>
    <t>Central Government / President of India</t>
  </si>
  <si>
    <t>Resident Individuals holding nominal share capital up to Rs. 2 lakhs</t>
  </si>
  <si>
    <t>Resident Individuals holding nominal share capital in excess of Rs. 2 lakhs</t>
  </si>
  <si>
    <t>Asset reconstruction companies</t>
  </si>
  <si>
    <t>Sovereign Wealth Funds</t>
  </si>
  <si>
    <t>Other Financial Institutions</t>
  </si>
  <si>
    <t>Institutions (Domestic)</t>
  </si>
  <si>
    <t>Institutions (Foreign)</t>
  </si>
  <si>
    <t>Foreign Direct Investment</t>
  </si>
  <si>
    <t>Foreign Portfolio Investors Category II</t>
  </si>
  <si>
    <t>Central Government / State Government(s)</t>
  </si>
  <si>
    <t>State Government / Governor</t>
  </si>
  <si>
    <t>Shareholding by Companies or Bodies Corporate where Central / State Government is a promoter</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</si>
  <si>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</si>
  <si>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</si>
  <si>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</si>
  <si>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</si>
  <si>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</si>
  <si>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</si>
  <si>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Non Resident Indians (NRIs)</t>
  </si>
  <si>
    <t>Foreign Companies</t>
  </si>
  <si>
    <t>(j)</t>
  </si>
  <si>
    <t>(k)</t>
  </si>
  <si>
    <t>(3)</t>
  </si>
  <si>
    <t>(4)</t>
  </si>
  <si>
    <t>(l)</t>
  </si>
  <si>
    <t>(m)</t>
  </si>
  <si>
    <t>Sub-Total (B)(4)</t>
  </si>
  <si>
    <t>Total Public Shareholding (B)=(B)(1)+(B)(2)+(B)(3)+(B)(4)</t>
  </si>
  <si>
    <t>B3(i)</t>
  </si>
  <si>
    <t>B1(k)</t>
  </si>
  <si>
    <t>B2(b)</t>
  </si>
  <si>
    <t>B2(d)</t>
  </si>
  <si>
    <t>B2(f)</t>
  </si>
  <si>
    <t>B3(a)</t>
  </si>
  <si>
    <t>B4(g)</t>
  </si>
  <si>
    <t>B4(h)</t>
  </si>
  <si>
    <t>B4(m)</t>
  </si>
  <si>
    <t>B1(g)</t>
  </si>
  <si>
    <t>B1(h)</t>
  </si>
  <si>
    <t>B1(j)</t>
  </si>
  <si>
    <t>B2(a)</t>
  </si>
  <si>
    <t>Sovereign Wealth(Foreign)</t>
  </si>
  <si>
    <t>B2(c)</t>
  </si>
  <si>
    <t>Central  Government / President of India</t>
  </si>
  <si>
    <t>Foreign Portfolio Category II</t>
  </si>
  <si>
    <t>B2(e)</t>
  </si>
  <si>
    <t>B2(g)</t>
  </si>
  <si>
    <t>B3(b)</t>
  </si>
  <si>
    <t>B4(a)</t>
  </si>
  <si>
    <t>B4(b)</t>
  </si>
  <si>
    <t>B4(c)</t>
  </si>
  <si>
    <t>B4(d)</t>
  </si>
  <si>
    <t>B4(e)</t>
  </si>
  <si>
    <t>B4(f)</t>
  </si>
  <si>
    <t>B4(j)</t>
  </si>
  <si>
    <t>B4(i)</t>
  </si>
  <si>
    <t>B4(k)</t>
  </si>
  <si>
    <t>B4(l)</t>
  </si>
  <si>
    <t>Sub-categorization of shares</t>
  </si>
  <si>
    <t>Shareholding (No. of shares) under</t>
  </si>
  <si>
    <t>Sub-category (i)</t>
  </si>
  <si>
    <t>Sub-category (ii)</t>
  </si>
  <si>
    <t>Sub-category (iii)</t>
  </si>
  <si>
    <t>Number of share under sub category one</t>
  </si>
  <si>
    <t>Number of share under sub category three</t>
  </si>
  <si>
    <t>Number of share under sub category two</t>
  </si>
  <si>
    <t>NumberOfShareUnderSubCategoryOne</t>
  </si>
  <si>
    <t>NumberOfShareUnderSubCategoryTwo</t>
  </si>
  <si>
    <t>NumberOfShareUnderSubCategoryThree</t>
  </si>
  <si>
    <t>Banks [Member]</t>
  </si>
  <si>
    <t>Asset reconstruction companies [Member]</t>
  </si>
  <si>
    <t>Sovereign wealth funds domestic [Member]</t>
  </si>
  <si>
    <t>Other financial institutions [Member]</t>
  </si>
  <si>
    <t>Other institutions domestic [Member]</t>
  </si>
  <si>
    <t>Foreign direct investment [Member]</t>
  </si>
  <si>
    <t>Sovereign wealth funds foreign [Member]</t>
  </si>
  <si>
    <t>Institutions foreign portfolio investor catergory one [Member]</t>
  </si>
  <si>
    <t>Institutions foreign portfolio investor catergory two [Member]</t>
  </si>
  <si>
    <t>Other institutions foreign [Member]</t>
  </si>
  <si>
    <t>Central government or president of india [Member]</t>
  </si>
  <si>
    <t>State governments or governors [Member]</t>
  </si>
  <si>
    <t>Shareholding by companies or bodies corporatewhere central or state government is promoter [Member]</t>
  </si>
  <si>
    <t>Associate companies or subsidiaries [Member]</t>
  </si>
  <si>
    <t>Directors and directors relatives [Member]</t>
  </si>
  <si>
    <t>Key managerial personnel [Member]</t>
  </si>
  <si>
    <t>Relatives of promoters other than promoter group [Member]</t>
  </si>
  <si>
    <t>Trusts where any person belonging to promoter and promoter group isis trustee or beneficiary or author of trust [Member]</t>
  </si>
  <si>
    <t>Investor education and protection fund [Member]</t>
  </si>
  <si>
    <t>Resident individual shareholders holding nominal share capital up to rs two lakh [Member]</t>
  </si>
  <si>
    <t>Resident individual shareholders holding nominal share capital in excess of rs two lakh [Member]</t>
  </si>
  <si>
    <t>Non resident indians [Member]</t>
  </si>
  <si>
    <t>Foreign nationals [Member]</t>
  </si>
  <si>
    <t>Foreign companies [Member]</t>
  </si>
  <si>
    <t>Bodies corporate [Member]</t>
  </si>
  <si>
    <t>DetailsOfSharesHeldByBanksAxis</t>
  </si>
  <si>
    <t>DetailsOfSharesHeldByBanksDomain</t>
  </si>
  <si>
    <t>DetailsOfSharesHeldByAssetReconstructionCompaniesAxis</t>
  </si>
  <si>
    <t>DetailsOfSharesHeldByAssetReconstructionCompaniesDomain</t>
  </si>
  <si>
    <t>DetailsOfSharesHeldBySovereignWealthFundsDomesticAxis</t>
  </si>
  <si>
    <t>DetailsOfSharesHeldBySovereignWealthFundsDomesticDomain</t>
  </si>
  <si>
    <t>DetailsOfSharesHeldByOtherFinancialInstitutionsAxis</t>
  </si>
  <si>
    <t>DetailsOfSharesHeldByOtherInstitutionsDomesticAxis</t>
  </si>
  <si>
    <t>DetailsOfSharesHeldByOtherFinancialInstitutionsDomain</t>
  </si>
  <si>
    <t>DetailsOfSharesHeldByOtherInstitutionsDomesticDomain</t>
  </si>
  <si>
    <t>DetailsOfSharesHeldByForeignDirectInvestmentAxis</t>
  </si>
  <si>
    <t>DetailsOfSharesHeldByForeignDirectInvestmentDomain</t>
  </si>
  <si>
    <t>DetailsOfSharesHeldBySovereignWealthFundsForeignAxis</t>
  </si>
  <si>
    <t>DetailsOfSharesHeldBySovereignWealthFundsForeignDomain</t>
  </si>
  <si>
    <t>DetailsOfSharesHeldByInstitutionsForeignPortfolioInvestorOneAxis</t>
  </si>
  <si>
    <t>DetailsOfSharesHeldByInstitutionsForeignPortfolioInvestorOneDomain</t>
  </si>
  <si>
    <t>DetailsOfSharesHeldByInstitutionsForeignPortfolioInvestorTwoAxis</t>
  </si>
  <si>
    <t>DetailsOfSharesHeldByInstitutionsForeignPortfolioInvestorTwoDomain</t>
  </si>
  <si>
    <t>DetailsOfSharesHeldByOverseasDepositoriesAxis</t>
  </si>
  <si>
    <t>OverseasDepositoriesDomain</t>
  </si>
  <si>
    <t>DetailsOfSharesHeldByOtherInstitutionsForeignAxis</t>
  </si>
  <si>
    <t>DetailsOfSharesHeldByOtherInstitutionsForeignDomain</t>
  </si>
  <si>
    <t>DetailsOfSharesHeldByCentralGovernmentOrPresidentOfIndiaAxis</t>
  </si>
  <si>
    <t>DetailsOfSharesHeldByCentralGovernmentOrPresidentOfIndiaDomain</t>
  </si>
  <si>
    <t>DetailsOfSharesHeldByStateGovernmentsOrGovernorsAxis</t>
  </si>
  <si>
    <t>DetailsOfSharesHeldByStateGovernmentsOrGovernorsDomain</t>
  </si>
  <si>
    <t>DetailsOfSharesHeldByShareholdingByCompaniesOrBodiesCorporatewhereCentralOrStateGovernmentIsPromoterAxis</t>
  </si>
  <si>
    <t>DetailsOfSharesHeldByShareholdingByCompaniesOrBodiesCorporatewhereCentralOrStateGovernmentIsPromoterDomain</t>
  </si>
  <si>
    <t>DetailsOfSharesHeldByAssociateCompaniesOrSubsidiariesAxis</t>
  </si>
  <si>
    <t>DetailsOfSharesHeldByAssociateCompaniesOrSubsidiariesDomain</t>
  </si>
  <si>
    <t>DetailsOfSharesHeldByDirectorsAndDirectorsRelativesAxis</t>
  </si>
  <si>
    <t>DetailsOfSharesHeldByDirectorsAndDirectorsRelativesDomain</t>
  </si>
  <si>
    <t>DetailsOfSharesHeldByKeyManagerialPersonnelAxis</t>
  </si>
  <si>
    <t>DetailsOfSharesHeldByKeyManagerialPersonnelDomain</t>
  </si>
  <si>
    <t>DetailsOfSharesHeldByRelativesOfPromotersOtherThanPromoterGroupAxis</t>
  </si>
  <si>
    <t>DetailsOfSharesHeldByRelativesOfPromotersOtherThanPromoterGroupDomain</t>
  </si>
  <si>
    <t>DetailsOfSharesHeldByTrustsWhereAnyPersonBelongingToPromoterAndPromoterGroupIsisTrusteeOrBeneficiaryOrAuthorOfTrustAxis</t>
  </si>
  <si>
    <t>DetailsOfSharesHeldByTrustsWhereAnyPersonBelongingToPromoterAndPromoterGroupIsisTrusteeOrBeneficiaryOrAuthorOfTrustDomain</t>
  </si>
  <si>
    <t>DetailsOfSharesHeldByInvestorEducationAndProtectionFundAxis</t>
  </si>
  <si>
    <t>DetailsOfSharesHeldByInvestorEducationAndProtectionFundDomain</t>
  </si>
  <si>
    <t>DetailsOfSharesHeldByResidentIndividualShareholdersHoldingNominalShareCapitalUpToRsTwoLakhAxis</t>
  </si>
  <si>
    <t>DetailsOfSharesHeldByResidentIndividualShareholdersHoldingNominalShareCapitalUpToRsTwoLakhDomain</t>
  </si>
  <si>
    <t>DetailsOfSharesHeldByResidentIndividualShareholdersHoldingNominalShareCapitalInExcessOfRsTwoLakhAxis</t>
  </si>
  <si>
    <t>DetailsOfSharesHeldByResidentIndividualShareholdersHoldingNominalShareCapitalInExcessOfRsTwoLakhDomain</t>
  </si>
  <si>
    <t>DetailsOfSharesHeldByNonResidentIndiansAxis</t>
  </si>
  <si>
    <t>DetailsOfSharesHeldByNonResidentIndiansDomain</t>
  </si>
  <si>
    <t>DetailsOfSharesHeldByForeignNationalsAxis</t>
  </si>
  <si>
    <t>DetailsOfSharesHeldByForeignNationalsDomain</t>
  </si>
  <si>
    <t>DetailsOfSharesHeldByForeignCompaniesAxis</t>
  </si>
  <si>
    <t>DetailsOfSharesHeldByForeignCompaniesDomain</t>
  </si>
  <si>
    <t>DetailsOfSharesHeldByBodiesCorporateAxis</t>
  </si>
  <si>
    <t>DetailsOfSharesHeldByBodiesCorporateDomain</t>
  </si>
  <si>
    <t>DetailsOfSharesHeldByOtherNonInstitutionsAxis</t>
  </si>
  <si>
    <t>OtherNonInstitutionsDomain</t>
  </si>
  <si>
    <t>OD</t>
  </si>
  <si>
    <t>AIF</t>
  </si>
  <si>
    <t>Other_NonInsti</t>
  </si>
  <si>
    <t>AssetReconstructionCompaniesMember</t>
  </si>
  <si>
    <t>SovereignWealthFundsDomesticMember</t>
  </si>
  <si>
    <t>OtherFinancialInstitutionsMember</t>
  </si>
  <si>
    <t>OtherInstitutionsDomesticMember</t>
  </si>
  <si>
    <t>Institutions domestic [Member]</t>
  </si>
  <si>
    <t>ForeignDirectInvestmentMember</t>
  </si>
  <si>
    <t>SovereignWealthFundsForeignMember</t>
  </si>
  <si>
    <t>InstitutionsForeignPortfolioInvestorCatergoryOneMember</t>
  </si>
  <si>
    <t>InstitutionsForeignPortfolioInvestorCatergoryTwoMember</t>
  </si>
  <si>
    <t>OtherInstitutionsForeignMember</t>
  </si>
  <si>
    <t>CentralGovernmentOrPresidentOfIndiaMember</t>
  </si>
  <si>
    <t>StateGovernmentsOrGovernorsMember</t>
  </si>
  <si>
    <t>ShareholdingByCompaniesOrBodiesCorporatewhereCentralOrStateGovernmentIsPromoterMember</t>
  </si>
  <si>
    <t>AssociateCompaniesOrSubsidiariesMember</t>
  </si>
  <si>
    <t>DirectorsAndDirectorsRelativesMember</t>
  </si>
  <si>
    <t>KeyManagerialPersonnelMember</t>
  </si>
  <si>
    <t>RelativesOfPromotersOtherThanPromoterGroupMember</t>
  </si>
  <si>
    <t>TrustsWhereAnyPersonBelongingToPromoterAndPromoterGroupIsisTrusteeOrBeneficiaryOrAuthorOfTrustMember</t>
  </si>
  <si>
    <t>InvestorEducationAndProtectionFundMember</t>
  </si>
  <si>
    <t>ResidentIndividualShareholdersHoldingNominalShareCapitalUpToRsTwoLakhMember</t>
  </si>
  <si>
    <t>ResidentIndividualShareholdersHoldingNominalShareCapitalInExcessOfRsTwoLakhMember</t>
  </si>
  <si>
    <t>NonResidentIndiansMember</t>
  </si>
  <si>
    <t>ForeignNationalsMember</t>
  </si>
  <si>
    <t>ForeignCompaniesMember</t>
  </si>
  <si>
    <t>BodiesCorporateMember</t>
  </si>
  <si>
    <t>AssetReconstruct</t>
  </si>
  <si>
    <t>Sovereign Wealth(Domestic)</t>
  </si>
  <si>
    <t>Other_Insti (Foreign)</t>
  </si>
  <si>
    <t>State Government_Governor</t>
  </si>
  <si>
    <t>Shareholding by Companies</t>
  </si>
  <si>
    <t>Associate companies_Subsidiar</t>
  </si>
  <si>
    <t>Directors and their relatives</t>
  </si>
  <si>
    <t>Relatives of promoters</t>
  </si>
  <si>
    <t>Trusts where any person</t>
  </si>
  <si>
    <t>Investor Education</t>
  </si>
  <si>
    <t>EmployeeBenefitsTrustsDomain</t>
  </si>
  <si>
    <t>DetailsOfSharesHeldByEmployeeBenefitsTrustsAxis</t>
  </si>
  <si>
    <t>Institutions foreign [Member]</t>
  </si>
  <si>
    <t>InstitutionsDomesticMember</t>
  </si>
  <si>
    <t>InstitutionsForeignMember</t>
  </si>
  <si>
    <t>BanksMember</t>
  </si>
  <si>
    <t>Table VI - Statement showing foreign ownership limits</t>
  </si>
  <si>
    <t>As on shareholding date</t>
  </si>
  <si>
    <t>As on the end of previous 1st quarter</t>
  </si>
  <si>
    <t>As on the end of previous 2nd quarter</t>
  </si>
  <si>
    <t>As on the end of previous 3rd quarter</t>
  </si>
  <si>
    <t>As on the end of previous 4th quarter</t>
  </si>
  <si>
    <t>Annexure B</t>
  </si>
  <si>
    <t>Board approved limits (%)</t>
  </si>
  <si>
    <t>Limits utilized (%)</t>
  </si>
  <si>
    <t>PercentageOfBoardApprovedLimits</t>
  </si>
  <si>
    <t>Limit set by government (%)</t>
  </si>
  <si>
    <t>PercentageOfLimitsUtilized</t>
  </si>
  <si>
    <t>PercentageOfLimitSetByGoverement</t>
  </si>
  <si>
    <t>1) This is a mandatory field.
2) Please enter numeric value up to 2 decimal.
3) Value should be less then or equal to 100.</t>
  </si>
  <si>
    <t>060068073086032105100061084069088084066076079067075032099111110116101110116069100105116097098108101061116114117101032115116121108101061034072069073071072084058032049048048037059032087073068084072058032049048048037034062013010060068073086062116114101115100102098106100104098060047068073086062060047068073086062</t>
  </si>
  <si>
    <r>
      <rPr>
        <b/>
        <sz val="11"/>
        <color rgb="FFFF0000"/>
        <rFont val="Calibri"/>
        <family val="2"/>
        <scheme val="minor"/>
      </rPr>
      <t>Notes :-</t>
    </r>
    <r>
      <rPr>
        <sz val="11"/>
        <color rgb="FFFF0000"/>
        <rFont val="Calibri"/>
        <family val="2"/>
        <scheme val="minor"/>
      </rPr>
      <t xml:space="preserve">
 </t>
    </r>
    <r>
      <rPr>
        <sz val="11"/>
        <color theme="1"/>
        <rFont val="Calibri"/>
        <family val="2"/>
        <scheme val="minor"/>
      </rPr>
      <t>1) "Approved Limits (%)" means the limit approved by Board of Directors / shareholders of the Listed entity. In case the listed entity has no Board approved limit,  provide details of sectoral / statutory cap prescribed by Government / Regulatory Authorities
2) Details of Foreign ownership includes foreign ownership / investments as specified in Rule 2(s) of the Foreign Exchange Management (Non-debt Instruments) Rules, 2019, made under the Foreign Exchange Management Act, 1999.</t>
    </r>
  </si>
  <si>
    <t>Approved limits (%)</t>
  </si>
  <si>
    <t>Employee Benefit Trust / Employee Welfare Trust under SEBI (Share Based Employee Benefits and Sweat Equity) Regulations, 2021</t>
  </si>
  <si>
    <t>1) This is mandatory field.
2) Sub-category (i) should be less than or equal to total number of shares.</t>
  </si>
  <si>
    <t>1) This is mandatory field.
2) Sub-category (ii) should be less than or equal to total number of shares.</t>
  </si>
  <si>
    <t>1) This is mandatory field.
2) Sub-category (iii) should be less than or equal to total number of shares.</t>
  </si>
  <si>
    <t>IEFP</t>
  </si>
  <si>
    <t>532386</t>
  </si>
  <si>
    <t>CALSOFT</t>
  </si>
  <si>
    <t>NOTLISTED</t>
  </si>
  <si>
    <t>INE526B01014</t>
  </si>
  <si>
    <t>CALIFORNIA SOFTWARE COMPANY LIMITED</t>
  </si>
  <si>
    <t>30-06-2024</t>
  </si>
  <si>
    <t>VASUDEVAN M</t>
  </si>
  <si>
    <t>ABGPV5992D</t>
  </si>
  <si>
    <t>SUNIL KUMAR CHHAJER</t>
  </si>
  <si>
    <t>GUNJAN  CHHAJER</t>
  </si>
  <si>
    <t>AGNPC0093Q</t>
  </si>
  <si>
    <t>AJVPC1688G</t>
  </si>
  <si>
    <t>NANDINI J NATHANI</t>
  </si>
  <si>
    <t>AHDPN4553D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</si>
</sst>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Red]0"/>
    <numFmt numFmtId="166" formatCode="0.00;[Red]0.00"/>
    <numFmt numFmtId="167" formatCode="#,##0.00;[Red]#,##0.00"/>
  </numFmts>
  <fonts count="4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b/>
      <sz val="14"/>
      <color rgb="FF333333"/>
      <name val="Calibri"/>
      <family val="2"/>
      <scheme val="minor"/>
    </font>
    <font>
      <sz val="11"/>
      <color rgb="FF000000"/>
      <name val="Calibri"/>
      <family val="2"/>
    </font>
  </fonts>
  <fills count="21">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theme="8" tint="0.59996337778862885"/>
      </top>
      <bottom style="thin">
        <color theme="4"/>
      </bottom>
      <diagonal/>
    </border>
    <border>
      <left style="thin">
        <color indexed="64"/>
      </left>
      <right/>
      <top style="thin">
        <color theme="4"/>
      </top>
      <bottom style="thin">
        <color theme="4" tint="-0.24994659260841701"/>
      </bottom>
      <diagonal/>
    </border>
    <border>
      <left style="thin">
        <color indexed="64"/>
      </left>
      <right/>
      <top/>
      <bottom style="thin">
        <color theme="4" tint="-0.24994659260841701"/>
      </bottom>
      <diagonal/>
    </border>
    <border>
      <left style="thin">
        <color indexed="64"/>
      </left>
      <right style="thin">
        <color theme="4"/>
      </right>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top style="thin">
        <color theme="4" tint="-0.24994659260841701"/>
      </top>
      <bottom style="thin">
        <color theme="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thin">
        <color theme="4"/>
      </bottom>
      <diagonal/>
    </border>
    <border>
      <left/>
      <right/>
      <top style="thin">
        <color theme="4"/>
      </top>
      <bottom/>
      <diagonal/>
    </border>
    <border>
      <left/>
      <right/>
      <top style="thin">
        <color indexed="64"/>
      </top>
      <bottom style="thin">
        <color theme="4" tint="-0.24994659260841701"/>
      </bottom>
      <diagonal/>
    </border>
    <border>
      <left style="thin">
        <color theme="4"/>
      </left>
      <right style="thin">
        <color indexed="64"/>
      </right>
      <top/>
      <bottom style="thin">
        <color theme="4"/>
      </bottom>
      <diagonal/>
    </border>
  </borders>
  <cellStyleXfs count="6">
    <xf numFmtId="0" fontId="0" fillId="0" borderId="0"/>
    <xf numFmtId="0" fontId="2" fillId="0" borderId="0" applyNumberForma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53">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5" fontId="0" fillId="0" borderId="4" xfId="0" applyNumberFormat="1" applyBorder="1" applyAlignment="1" applyProtection="1">
      <alignment horizontal="right"/>
      <protection locked="0"/>
    </xf>
    <xf numFmtId="166"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2" fontId="0" fillId="5" borderId="4" xfId="0" applyNumberFormat="1" applyFill="1" applyBorder="1"/>
    <xf numFmtId="166"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5" fontId="0" fillId="9" borderId="4" xfId="0" applyNumberFormat="1" applyFill="1" applyBorder="1" applyAlignment="1">
      <alignment horizontal="right"/>
    </xf>
    <xf numFmtId="165" fontId="0" fillId="8" borderId="4" xfId="0" applyNumberFormat="1" applyFill="1" applyBorder="1" applyAlignment="1" applyProtection="1">
      <alignment horizontal="right"/>
      <protection locked="0"/>
    </xf>
    <xf numFmtId="165" fontId="0" fillId="5" borderId="4" xfId="0" applyNumberFormat="1" applyFill="1" applyBorder="1" applyAlignment="1">
      <alignment horizontal="right"/>
    </xf>
    <xf numFmtId="0" fontId="0" fillId="7" borderId="12" xfId="0" applyFill="1" applyBorder="1"/>
    <xf numFmtId="0" fontId="0" fillId="7" borderId="13" xfId="0" applyFill="1" applyBorder="1"/>
    <xf numFmtId="166"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lignment horizontal="center" vertical="center" wrapText="1"/>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5" fontId="0" fillId="5" borderId="4" xfId="0" applyNumberFormat="1" applyFill="1" applyBorder="1" applyProtection="1">
      <protection hidden="1"/>
    </xf>
    <xf numFmtId="167" fontId="0" fillId="5" borderId="4" xfId="0" applyNumberFormat="1" applyFill="1" applyBorder="1" applyProtection="1">
      <protection hidden="1"/>
    </xf>
    <xf numFmtId="165"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66"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6" fontId="0" fillId="2" borderId="4" xfId="0" applyNumberFormat="1" applyFill="1" applyBorder="1" applyAlignment="1">
      <alignment horizontal="right"/>
    </xf>
    <xf numFmtId="0" fontId="1" fillId="6" borderId="23" xfId="0" applyFont="1" applyFill="1" applyBorder="1" applyAlignment="1">
      <alignment wrapText="1"/>
    </xf>
    <xf numFmtId="165" fontId="0" fillId="8" borderId="20" xfId="0" applyNumberFormat="1" applyFill="1" applyBorder="1" applyAlignment="1" applyProtection="1">
      <alignment horizontal="right"/>
      <protection locked="0"/>
    </xf>
    <xf numFmtId="165" fontId="0" fillId="11" borderId="20" xfId="0" applyNumberFormat="1" applyFill="1" applyBorder="1" applyProtection="1">
      <protection hidden="1"/>
    </xf>
    <xf numFmtId="166" fontId="0" fillId="11" borderId="20" xfId="0" applyNumberFormat="1" applyFill="1" applyBorder="1" applyProtection="1">
      <protection hidden="1"/>
    </xf>
    <xf numFmtId="165" fontId="0" fillId="11" borderId="21" xfId="0" applyNumberFormat="1" applyFill="1" applyBorder="1" applyProtection="1">
      <protection hidden="1"/>
    </xf>
    <xf numFmtId="166" fontId="0" fillId="11" borderId="21" xfId="0" applyNumberFormat="1" applyFill="1" applyBorder="1" applyProtection="1">
      <protection hidden="1"/>
    </xf>
    <xf numFmtId="166" fontId="0" fillId="9" borderId="4" xfId="0" applyNumberFormat="1" applyFill="1" applyBorder="1" applyProtection="1">
      <protection hidden="1"/>
    </xf>
    <xf numFmtId="166" fontId="0" fillId="11" borderId="4" xfId="0" applyNumberFormat="1" applyFill="1" applyBorder="1" applyProtection="1">
      <protection hidden="1"/>
    </xf>
    <xf numFmtId="166" fontId="0" fillId="11" borderId="22" xfId="0" applyNumberFormat="1" applyFill="1" applyBorder="1" applyProtection="1">
      <protection hidden="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164" fontId="0" fillId="0" borderId="4" xfId="2" applyFont="1" applyBorder="1" applyProtection="1">
      <protection locked="0"/>
    </xf>
    <xf numFmtId="166"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6"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164"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6" fontId="0" fillId="9" borderId="4" xfId="0" applyNumberFormat="1" applyFill="1" applyBorder="1"/>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1" fillId="6" borderId="30" xfId="0" applyFont="1" applyFill="1" applyBorder="1" applyAlignment="1">
      <alignment wrapText="1"/>
    </xf>
    <xf numFmtId="0" fontId="2" fillId="2" borderId="11" xfId="1" applyFill="1" applyBorder="1" applyAlignment="1">
      <alignment horizontal="right"/>
    </xf>
    <xf numFmtId="166" fontId="0" fillId="11" borderId="20" xfId="2" applyNumberFormat="1" applyFont="1" applyFill="1" applyBorder="1" applyProtection="1">
      <protection hidden="1"/>
    </xf>
    <xf numFmtId="166" fontId="0" fillId="11" borderId="22" xfId="2" applyNumberFormat="1" applyFont="1" applyFill="1" applyBorder="1" applyProtection="1">
      <protection hidden="1"/>
    </xf>
    <xf numFmtId="166" fontId="0" fillId="9" borderId="4" xfId="2" applyNumberFormat="1" applyFont="1" applyFill="1" applyBorder="1" applyProtection="1">
      <protection hidden="1"/>
    </xf>
    <xf numFmtId="166" fontId="0" fillId="9" borderId="4" xfId="2" applyNumberFormat="1" applyFont="1" applyFill="1" applyBorder="1"/>
    <xf numFmtId="166" fontId="0" fillId="9" borderId="4" xfId="2" applyNumberFormat="1" applyFont="1" applyFill="1" applyBorder="1" applyAlignment="1"/>
    <xf numFmtId="166" fontId="0" fillId="12" borderId="20" xfId="2" applyNumberFormat="1" applyFont="1" applyFill="1" applyBorder="1" applyAlignment="1" applyProtection="1">
      <alignment horizontal="right"/>
      <protection hidden="1"/>
    </xf>
    <xf numFmtId="166" fontId="0" fillId="9" borderId="20" xfId="2" applyNumberFormat="1" applyFont="1" applyFill="1" applyBorder="1" applyAlignment="1">
      <alignment horizontal="right"/>
    </xf>
    <xf numFmtId="166" fontId="0" fillId="11" borderId="20" xfId="2" applyNumberFormat="1" applyFont="1" applyFill="1" applyBorder="1" applyAlignment="1" applyProtection="1">
      <alignment horizontal="right"/>
      <protection hidden="1"/>
    </xf>
    <xf numFmtId="166" fontId="0" fillId="9" borderId="4" xfId="2" applyNumberFormat="1" applyFont="1" applyFill="1" applyBorder="1" applyAlignment="1" applyProtection="1">
      <alignment horizontal="right"/>
      <protection hidden="1"/>
    </xf>
    <xf numFmtId="166" fontId="0" fillId="11" borderId="20" xfId="2" applyNumberFormat="1" applyFont="1" applyFill="1" applyBorder="1" applyAlignment="1" applyProtection="1">
      <alignment horizontal="right" vertical="center"/>
      <protection hidden="1"/>
    </xf>
    <xf numFmtId="166" fontId="0" fillId="5" borderId="4" xfId="2" applyNumberFormat="1" applyFont="1" applyFill="1" applyBorder="1" applyProtection="1">
      <protection hidden="1"/>
    </xf>
    <xf numFmtId="166" fontId="0" fillId="11" borderId="4" xfId="2" applyNumberFormat="1" applyFont="1" applyFill="1" applyBorder="1" applyAlignment="1" applyProtection="1">
      <alignment horizontal="right" vertical="center"/>
      <protection hidden="1"/>
    </xf>
    <xf numFmtId="166" fontId="0" fillId="11" borderId="22" xfId="2" applyNumberFormat="1" applyFont="1" applyFill="1" applyBorder="1" applyAlignment="1" applyProtection="1">
      <alignment horizontal="right" vertical="center"/>
      <protection hidden="1"/>
    </xf>
    <xf numFmtId="166" fontId="0" fillId="11" borderId="20"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vertical="center"/>
      <protection hidden="1"/>
    </xf>
    <xf numFmtId="166"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6"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6"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0" fillId="11" borderId="20" xfId="2" applyNumberFormat="1" applyFont="1" applyFill="1" applyBorder="1" applyProtection="1">
      <protection hidden="1"/>
    </xf>
    <xf numFmtId="165"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6" fontId="0" fillId="11" borderId="21" xfId="2" applyNumberFormat="1" applyFont="1" applyFill="1" applyBorder="1" applyProtection="1">
      <protection hidden="1"/>
    </xf>
    <xf numFmtId="165" fontId="0" fillId="11" borderId="20" xfId="0" applyNumberFormat="1" applyFill="1" applyBorder="1" applyAlignment="1" applyProtection="1">
      <alignment horizontal="right" vertical="center"/>
      <protection hidden="1"/>
    </xf>
    <xf numFmtId="166" fontId="0" fillId="11" borderId="20" xfId="2" applyNumberFormat="1" applyFont="1" applyFill="1" applyBorder="1"/>
    <xf numFmtId="166" fontId="0" fillId="11" borderId="20" xfId="0" applyNumberFormat="1" applyFill="1" applyBorder="1"/>
    <xf numFmtId="1" fontId="0" fillId="11" borderId="21" xfId="0" applyNumberFormat="1" applyFill="1" applyBorder="1" applyAlignment="1" applyProtection="1">
      <alignment horizontal="right" vertical="center"/>
      <protection hidden="1"/>
    </xf>
    <xf numFmtId="166" fontId="0" fillId="11" borderId="21" xfId="2" applyNumberFormat="1" applyFont="1" applyFill="1" applyBorder="1" applyAlignment="1" applyProtection="1">
      <alignment horizontal="right" vertical="center"/>
      <protection hidden="1"/>
    </xf>
    <xf numFmtId="1" fontId="0" fillId="11" borderId="20" xfId="0" applyNumberFormat="1" applyFill="1" applyBorder="1" applyAlignment="1" applyProtection="1">
      <alignment horizontal="right"/>
      <protection hidden="1"/>
    </xf>
    <xf numFmtId="166" fontId="0" fillId="11" borderId="21" xfId="0" applyNumberFormat="1" applyFill="1" applyBorder="1" applyAlignment="1" applyProtection="1">
      <alignment horizontal="right"/>
      <protection hidden="1"/>
    </xf>
    <xf numFmtId="166" fontId="0" fillId="11" borderId="20" xfId="2" applyNumberFormat="1" applyFont="1" applyFill="1" applyBorder="1" applyAlignment="1">
      <alignment horizontal="right"/>
    </xf>
    <xf numFmtId="166" fontId="0" fillId="5" borderId="4" xfId="0" applyNumberFormat="1" applyFill="1" applyBorder="1" applyAlignment="1" applyProtection="1">
      <alignment horizontal="right"/>
      <protection hidden="1"/>
    </xf>
    <xf numFmtId="166" fontId="0" fillId="9"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5" fontId="0" fillId="5" borderId="4" xfId="0" applyNumberFormat="1" applyFill="1" applyBorder="1" applyAlignment="1" applyProtection="1">
      <alignment horizontal="right"/>
      <protection hidden="1"/>
    </xf>
    <xf numFmtId="0" fontId="2" fillId="0" borderId="25" xfId="1" applyBorder="1" applyAlignment="1">
      <alignment vertical="center"/>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xf numFmtId="0" fontId="0" fillId="8" borderId="0" xfId="0" applyFill="1" applyProtection="1">
      <protection locked="0"/>
    </xf>
    <xf numFmtId="0" fontId="0" fillId="0" borderId="4" xfId="0" applyBorder="1" applyAlignment="1" applyProtection="1">
      <alignment wrapText="1"/>
      <protection locked="0"/>
    </xf>
    <xf numFmtId="0" fontId="2" fillId="0" borderId="13" xfId="1" applyBorder="1" applyAlignment="1">
      <alignment horizontal="right" vertical="center"/>
    </xf>
    <xf numFmtId="166"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5" fontId="0" fillId="0" borderId="4" xfId="0" applyNumberFormat="1" applyBorder="1" applyAlignment="1" applyProtection="1">
      <alignment horizontal="right"/>
      <protection hidden="1"/>
    </xf>
    <xf numFmtId="165" fontId="0" fillId="0" borderId="4" xfId="0" applyNumberFormat="1" applyBorder="1" applyAlignment="1">
      <alignment horizontal="right"/>
    </xf>
    <xf numFmtId="166" fontId="0" fillId="6" borderId="4" xfId="0" applyNumberFormat="1" applyFill="1" applyBorder="1" applyAlignment="1" applyProtection="1">
      <alignment horizontal="right"/>
      <protection locked="0"/>
    </xf>
    <xf numFmtId="165"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5" fontId="0" fillId="0" borderId="4" xfId="0" applyNumberFormat="1" applyBorder="1" applyAlignment="1">
      <alignment horizontal="center" vertical="center"/>
    </xf>
    <xf numFmtId="165" fontId="0" fillId="6" borderId="4" xfId="0" applyNumberFormat="1" applyFill="1" applyBorder="1" applyAlignment="1">
      <alignment horizontal="center" vertical="center"/>
    </xf>
    <xf numFmtId="165" fontId="0" fillId="8" borderId="4" xfId="0" applyNumberFormat="1" applyFill="1" applyBorder="1" applyAlignment="1">
      <alignment horizontal="center" vertical="center"/>
    </xf>
    <xf numFmtId="166" fontId="0" fillId="11" borderId="4" xfId="0" applyNumberFormat="1" applyFill="1" applyBorder="1" applyAlignment="1">
      <alignment horizontal="right"/>
    </xf>
    <xf numFmtId="166"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lignment horizontal="left"/>
    </xf>
    <xf numFmtId="0" fontId="23" fillId="0" borderId="0" xfId="0" applyFont="1" applyAlignment="1">
      <alignment horizontal="right"/>
    </xf>
    <xf numFmtId="0" fontId="23" fillId="0" borderId="0" xfId="0" applyFont="1"/>
    <xf numFmtId="166" fontId="0" fillId="9" borderId="20" xfId="2" applyNumberFormat="1" applyFont="1" applyFill="1" applyBorder="1" applyAlignment="1" applyProtection="1">
      <alignment horizontal="right"/>
      <protection hidden="1"/>
    </xf>
    <xf numFmtId="164" fontId="0" fillId="9" borderId="20" xfId="2" applyFont="1" applyFill="1" applyBorder="1" applyAlignment="1" applyProtection="1">
      <alignment horizontal="right"/>
      <protection hidden="1"/>
    </xf>
    <xf numFmtId="165"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164" fontId="0" fillId="12" borderId="1" xfId="2" applyFont="1" applyFill="1" applyBorder="1" applyAlignment="1" applyProtection="1">
      <alignment horizontal="right"/>
      <protection hidden="1"/>
    </xf>
    <xf numFmtId="164" fontId="0" fillId="12" borderId="8" xfId="2" applyFont="1" applyFill="1" applyBorder="1" applyAlignment="1" applyProtection="1">
      <alignment horizontal="right"/>
      <protection hidden="1"/>
    </xf>
    <xf numFmtId="164" fontId="0" fillId="12" borderId="2" xfId="2" applyFont="1" applyFill="1" applyBorder="1" applyAlignment="1" applyProtection="1">
      <alignment horizontal="right"/>
      <protection hidden="1"/>
    </xf>
    <xf numFmtId="164" fontId="0" fillId="12" borderId="3" xfId="2" applyFont="1" applyFill="1" applyBorder="1" applyAlignment="1" applyProtection="1">
      <alignment horizontal="right"/>
      <protection hidden="1"/>
    </xf>
    <xf numFmtId="164" fontId="0" fillId="12" borderId="6" xfId="2" applyFont="1" applyFill="1" applyBorder="1" applyAlignment="1" applyProtection="1">
      <alignment horizontal="right"/>
      <protection hidden="1"/>
    </xf>
    <xf numFmtId="164" fontId="0" fillId="12" borderId="7" xfId="2" applyFont="1" applyFill="1" applyBorder="1" applyAlignment="1" applyProtection="1">
      <alignment horizontal="right"/>
      <protection hidden="1"/>
    </xf>
    <xf numFmtId="164" fontId="0" fillId="12" borderId="9" xfId="2" applyFont="1" applyFill="1" applyBorder="1" applyAlignment="1" applyProtection="1">
      <alignment horizontal="right"/>
      <protection hidden="1"/>
    </xf>
    <xf numFmtId="164" fontId="0" fillId="12" borderId="10" xfId="2" applyFont="1" applyFill="1" applyBorder="1" applyAlignment="1" applyProtection="1">
      <alignment horizontal="right"/>
      <protection hidden="1"/>
    </xf>
    <xf numFmtId="165"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27" fillId="7" borderId="4" xfId="0" applyFont="1" applyFill="1" applyBorder="1" applyAlignment="1">
      <alignment horizontal="center" vertical="center" wrapText="1"/>
    </xf>
    <xf numFmtId="0" fontId="0" fillId="12" borderId="11" xfId="0" applyFill="1" applyBorder="1"/>
    <xf numFmtId="0" fontId="0" fillId="12" borderId="13" xfId="0" applyFill="1" applyBorder="1"/>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5" fontId="0" fillId="0" borderId="4" xfId="0" applyNumberFormat="1" applyBorder="1" applyAlignment="1" applyProtection="1">
      <alignment horizontal="center" vertical="center"/>
      <protection locked="0"/>
    </xf>
    <xf numFmtId="165" fontId="0" fillId="8" borderId="4" xfId="0" applyNumberFormat="1" applyFill="1" applyBorder="1" applyAlignment="1" applyProtection="1">
      <alignment horizontal="center" vertical="center"/>
      <protection locked="0"/>
    </xf>
    <xf numFmtId="165"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8" xfId="0" applyBorder="1" applyAlignment="1">
      <alignment horizontal="left" vertical="center" wrapText="1" indent="1"/>
    </xf>
    <xf numFmtId="0" fontId="0" fillId="0" borderId="16" xfId="0" applyBorder="1" applyAlignment="1">
      <alignment horizontal="left" vertical="center" wrapText="1" indent="1"/>
    </xf>
    <xf numFmtId="0" fontId="7" fillId="7" borderId="11" xfId="0" applyFont="1" applyFill="1" applyBorder="1" applyAlignment="1">
      <alignment horizontal="center" vertical="center"/>
    </xf>
    <xf numFmtId="0" fontId="28" fillId="18" borderId="0" xfId="0" applyFont="1" applyFill="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Protection="1">
      <protection locked="0"/>
    </xf>
    <xf numFmtId="0" fontId="0" fillId="0" borderId="0" xfId="0"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0" borderId="7" xfId="0" applyBorder="1" applyAlignment="1">
      <alignment horizontal="left"/>
    </xf>
    <xf numFmtId="0" fontId="2" fillId="0" borderId="51" xfId="1" applyBorder="1" applyAlignment="1">
      <alignment horizontal="left" vertical="center" wrapText="1" indent="1"/>
    </xf>
    <xf numFmtId="0" fontId="0" fillId="6" borderId="20" xfId="0" applyFill="1" applyBorder="1" applyAlignment="1">
      <alignment horizontal="center"/>
    </xf>
    <xf numFmtId="0" fontId="0" fillId="6" borderId="20" xfId="0" applyFill="1" applyBorder="1" applyAlignment="1">
      <alignment horizontal="center"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0" fillId="0" borderId="56" xfId="0" applyBorder="1" applyAlignment="1">
      <alignment horizontal="center" vertical="center"/>
    </xf>
    <xf numFmtId="0" fontId="2" fillId="0" borderId="57" xfId="1" applyFill="1" applyBorder="1" applyAlignment="1">
      <alignment horizontal="left" vertical="center" indent="1"/>
    </xf>
    <xf numFmtId="0" fontId="2" fillId="0" borderId="0" xfId="1" applyAlignment="1" applyProtection="1">
      <alignment horizontal="left" vertical="center" indent="1"/>
    </xf>
    <xf numFmtId="0" fontId="2" fillId="0" borderId="0" xfId="1" applyAlignment="1" applyProtection="1">
      <alignment horizontal="left" indent="1"/>
    </xf>
    <xf numFmtId="0" fontId="2" fillId="0" borderId="49" xfId="1" applyBorder="1" applyAlignment="1" applyProtection="1">
      <alignment horizontal="left" vertical="center" indent="1"/>
    </xf>
    <xf numFmtId="0" fontId="2" fillId="0" borderId="23" xfId="1" applyBorder="1" applyAlignment="1" applyProtection="1">
      <alignment horizontal="left" vertical="center" indent="1"/>
    </xf>
    <xf numFmtId="0" fontId="2" fillId="0" borderId="50" xfId="1" applyBorder="1" applyAlignment="1" applyProtection="1">
      <alignment horizontal="left" vertical="center" indent="1"/>
    </xf>
    <xf numFmtId="0" fontId="2" fillId="0" borderId="0" xfId="1" applyFill="1" applyAlignment="1" applyProtection="1">
      <alignment horizontal="left" vertical="center" indent="1"/>
    </xf>
    <xf numFmtId="0" fontId="2" fillId="0" borderId="54" xfId="1" applyFill="1" applyBorder="1" applyAlignment="1" applyProtection="1">
      <alignment horizontal="left" vertical="center" indent="1"/>
    </xf>
    <xf numFmtId="0" fontId="2" fillId="0" borderId="55" xfId="1" applyBorder="1" applyAlignment="1" applyProtection="1">
      <alignment horizontal="left" vertical="center" wrapText="1" indent="1"/>
    </xf>
    <xf numFmtId="1" fontId="0" fillId="11" borderId="58" xfId="0" applyNumberFormat="1" applyFill="1" applyBorder="1" applyAlignment="1" applyProtection="1">
      <alignment horizontal="right" vertical="center"/>
      <protection hidden="1"/>
    </xf>
    <xf numFmtId="166" fontId="0" fillId="11" borderId="58" xfId="0" applyNumberFormat="1" applyFill="1" applyBorder="1"/>
    <xf numFmtId="166" fontId="0" fillId="11" borderId="58" xfId="0" applyNumberFormat="1" applyFill="1" applyBorder="1" applyAlignment="1" applyProtection="1">
      <alignment horizontal="right"/>
      <protection hidden="1"/>
    </xf>
    <xf numFmtId="0" fontId="2" fillId="0" borderId="57" xfId="1" applyBorder="1" applyAlignment="1">
      <alignment horizontal="left" vertical="center" wrapText="1" indent="1"/>
    </xf>
    <xf numFmtId="1" fontId="0" fillId="8" borderId="25" xfId="0" applyNumberFormat="1" applyFill="1" applyBorder="1" applyAlignment="1" applyProtection="1">
      <alignment horizontal="right"/>
      <protection locked="0"/>
    </xf>
    <xf numFmtId="0" fontId="2" fillId="0" borderId="7" xfId="1" applyFill="1" applyBorder="1" applyAlignment="1">
      <alignment horizontal="left" vertical="center" wrapText="1" indent="1"/>
    </xf>
    <xf numFmtId="1" fontId="1" fillId="3" borderId="59" xfId="0" applyNumberFormat="1" applyFont="1" applyFill="1" applyBorder="1" applyAlignment="1">
      <alignment vertical="center"/>
    </xf>
    <xf numFmtId="1" fontId="3" fillId="7" borderId="24" xfId="0" applyNumberFormat="1" applyFont="1" applyFill="1" applyBorder="1" applyAlignment="1">
      <alignment horizontal="center" vertical="center"/>
    </xf>
    <xf numFmtId="1" fontId="0" fillId="0" borderId="61" xfId="0" applyNumberFormat="1" applyBorder="1"/>
    <xf numFmtId="1" fontId="0" fillId="0" borderId="32" xfId="0" applyNumberFormat="1" applyBorder="1"/>
    <xf numFmtId="0" fontId="0" fillId="20" borderId="4" xfId="0" applyFill="1" applyBorder="1"/>
    <xf numFmtId="0" fontId="2" fillId="0" borderId="62" xfId="1" applyBorder="1" applyAlignment="1">
      <alignment horizontal="left" vertical="center" wrapText="1" indent="1"/>
    </xf>
    <xf numFmtId="166" fontId="0" fillId="11" borderId="20" xfId="2" applyNumberFormat="1" applyFont="1" applyFill="1" applyBorder="1" applyAlignment="1"/>
    <xf numFmtId="1" fontId="0" fillId="11" borderId="58" xfId="0" applyNumberFormat="1" applyFill="1" applyBorder="1" applyAlignment="1" applyProtection="1">
      <alignment horizontal="right"/>
      <protection hidden="1"/>
    </xf>
    <xf numFmtId="166" fontId="0" fillId="11" borderId="58" xfId="2" applyNumberFormat="1" applyFont="1" applyFill="1" applyBorder="1" applyAlignment="1"/>
    <xf numFmtId="0" fontId="0" fillId="11" borderId="58" xfId="0" applyFill="1" applyBorder="1" applyAlignment="1" applyProtection="1">
      <alignment horizontal="right" vertical="center"/>
      <protection hidden="1"/>
    </xf>
    <xf numFmtId="0" fontId="0" fillId="0" borderId="0" xfId="0" applyAlignment="1">
      <alignment wrapText="1"/>
    </xf>
    <xf numFmtId="0" fontId="7" fillId="7" borderId="4" xfId="0" applyFont="1" applyFill="1" applyBorder="1" applyAlignment="1">
      <alignment horizontal="center" vertical="center" wrapText="1"/>
    </xf>
    <xf numFmtId="0" fontId="0" fillId="4" borderId="4" xfId="0" applyFill="1" applyBorder="1" applyAlignment="1">
      <alignment horizontal="center" vertical="center"/>
    </xf>
    <xf numFmtId="165" fontId="0" fillId="20" borderId="11" xfId="0" applyNumberFormat="1" applyFill="1" applyBorder="1" applyProtection="1">
      <protection hidden="1"/>
    </xf>
    <xf numFmtId="165" fontId="0" fillId="20" borderId="12" xfId="0" applyNumberFormat="1" applyFill="1" applyBorder="1" applyProtection="1">
      <protection hidden="1"/>
    </xf>
    <xf numFmtId="165" fontId="0" fillId="20" borderId="13" xfId="0" applyNumberFormat="1" applyFill="1" applyBorder="1" applyProtection="1">
      <protection hidden="1"/>
    </xf>
    <xf numFmtId="165" fontId="0" fillId="20" borderId="2" xfId="0" applyNumberFormat="1" applyFill="1" applyBorder="1" applyProtection="1">
      <protection hidden="1"/>
    </xf>
    <xf numFmtId="165" fontId="0" fillId="20" borderId="33" xfId="0" applyNumberFormat="1" applyFill="1" applyBorder="1" applyProtection="1">
      <protection hidden="1"/>
    </xf>
    <xf numFmtId="165" fontId="0" fillId="20" borderId="3" xfId="0" applyNumberFormat="1" applyFill="1" applyBorder="1" applyProtection="1">
      <protection hidden="1"/>
    </xf>
    <xf numFmtId="165" fontId="0" fillId="20" borderId="6" xfId="0" applyNumberFormat="1" applyFill="1" applyBorder="1" applyProtection="1">
      <protection hidden="1"/>
    </xf>
    <xf numFmtId="165" fontId="0" fillId="20" borderId="0" xfId="0" applyNumberFormat="1" applyFill="1" applyProtection="1">
      <protection hidden="1"/>
    </xf>
    <xf numFmtId="165" fontId="0" fillId="20" borderId="7" xfId="0" applyNumberFormat="1" applyFill="1" applyBorder="1" applyProtection="1">
      <protection hidden="1"/>
    </xf>
    <xf numFmtId="165" fontId="0" fillId="20" borderId="9" xfId="0" applyNumberFormat="1" applyFill="1" applyBorder="1" applyProtection="1">
      <protection hidden="1"/>
    </xf>
    <xf numFmtId="165" fontId="0" fillId="20" borderId="17" xfId="0" applyNumberFormat="1" applyFill="1" applyBorder="1" applyProtection="1">
      <protection hidden="1"/>
    </xf>
    <xf numFmtId="165" fontId="0" fillId="20" borderId="10" xfId="0" applyNumberFormat="1" applyFill="1" applyBorder="1" applyProtection="1">
      <protection hidden="1"/>
    </xf>
    <xf numFmtId="2" fontId="0" fillId="8" borderId="15" xfId="0" applyNumberFormat="1" applyFill="1" applyBorder="1" applyAlignment="1" applyProtection="1">
      <alignment horizontal="center" vertical="center"/>
      <protection locked="0"/>
    </xf>
    <xf numFmtId="2" fontId="0" fillId="8" borderId="14" xfId="0" applyNumberFormat="1" applyFill="1" applyBorder="1" applyAlignment="1" applyProtection="1">
      <alignment horizontal="center" vertical="center"/>
      <protection locked="0"/>
    </xf>
    <xf numFmtId="2" fontId="0" fillId="8" borderId="16" xfId="0" applyNumberFormat="1" applyFill="1" applyBorder="1" applyAlignment="1" applyProtection="1">
      <alignment horizontal="center" vertical="center"/>
      <protection locked="0"/>
    </xf>
    <xf numFmtId="0" fontId="39" fillId="0" borderId="0" xfId="0" applyFont="1" applyAlignment="1">
      <alignment vertical="center" wrapText="1"/>
    </xf>
    <xf numFmtId="0" fontId="7" fillId="0" borderId="0" xfId="0" applyFont="1" applyAlignment="1">
      <alignment horizontal="center" vertical="center" wrapText="1"/>
    </xf>
    <xf numFmtId="2" fontId="0" fillId="0" borderId="0" xfId="0" applyNumberFormat="1" applyAlignment="1" applyProtection="1">
      <alignment horizontal="center" vertical="center"/>
      <protection locked="0"/>
    </xf>
    <xf numFmtId="0" fontId="2" fillId="3" borderId="0" xfId="1" applyFill="1" applyAlignment="1">
      <alignment wrapText="1"/>
    </xf>
    <xf numFmtId="49" fontId="0" fillId="8" borderId="15" xfId="0" applyNumberFormat="1" applyFill="1" applyBorder="1" applyAlignment="1" applyProtection="1">
      <alignment horizontal="center" vertical="center"/>
      <protection hidden="1"/>
    </xf>
    <xf numFmtId="49" fontId="0" fillId="13" borderId="18" xfId="0" applyNumberFormat="1" applyFill="1" applyBorder="1" applyAlignment="1">
      <alignment horizontal="center" vertical="center"/>
    </xf>
    <xf numFmtId="0" fontId="0" fillId="11" borderId="15" xfId="0" applyFill="1" applyBorder="1" applyAlignment="1">
      <alignment horizontal="center" vertical="center"/>
    </xf>
    <xf numFmtId="0" fontId="0" fillId="11" borderId="18" xfId="0" applyFill="1" applyBorder="1" applyAlignment="1">
      <alignment horizontal="center" vertical="center"/>
    </xf>
    <xf numFmtId="0" fontId="0" fillId="11" borderId="45" xfId="0" applyFill="1" applyBorder="1" applyAlignment="1">
      <alignment horizontal="center" vertical="center"/>
    </xf>
    <xf numFmtId="0" fontId="0" fillId="11" borderId="47" xfId="0" applyFill="1" applyBorder="1" applyAlignment="1">
      <alignment horizontal="center" vertical="center"/>
    </xf>
    <xf numFmtId="0" fontId="0" fillId="11" borderId="48" xfId="0" applyFill="1" applyBorder="1" applyAlignment="1">
      <alignment horizontal="center" vertical="center"/>
    </xf>
    <xf numFmtId="165" fontId="0" fillId="11" borderId="4" xfId="0" applyNumberFormat="1" applyFill="1" applyBorder="1" applyAlignment="1">
      <alignment horizontal="right"/>
    </xf>
    <xf numFmtId="0" fontId="0" fillId="8" borderId="4" xfId="0" applyFill="1" applyBorder="1" applyProtection="1">
      <protection locked="0"/>
    </xf>
    <xf numFmtId="0" fontId="0" fillId="8" borderId="4" xfId="0" applyFill="1" applyBorder="1" applyAlignment="1" applyProtection="1">
      <alignment horizontal="right"/>
      <protection locked="0"/>
    </xf>
    <xf numFmtId="0" fontId="0" fillId="11" borderId="14" xfId="0" applyFill="1" applyBorder="1" applyAlignment="1">
      <alignment horizontal="center" vertical="center"/>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wrapText="1"/>
    </xf>
    <xf numFmtId="2" fontId="0" fillId="4" borderId="4" xfId="2" applyNumberFormat="1" applyFont="1" applyFill="1" applyBorder="1" applyAlignment="1">
      <alignment horizontal="center" vertical="center" wrapText="1"/>
    </xf>
    <xf numFmtId="0" fontId="1" fillId="6" borderId="34" xfId="0" applyFont="1" applyFill="1" applyBorder="1" applyAlignment="1">
      <alignment horizontal="center" vertical="center"/>
    </xf>
    <xf numFmtId="0" fontId="1" fillId="6" borderId="36" xfId="0" applyFont="1" applyFill="1" applyBorder="1" applyAlignment="1">
      <alignment horizontal="center" vertical="center"/>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4" borderId="4" xfId="0" applyFont="1" applyFill="1" applyBorder="1" applyAlignment="1">
      <alignment horizontal="right"/>
    </xf>
    <xf numFmtId="0" fontId="1" fillId="4" borderId="4" xfId="0" applyFont="1" applyFill="1" applyBorder="1" applyAlignment="1">
      <alignment horizontal="right" wrapText="1"/>
    </xf>
    <xf numFmtId="0" fontId="1" fillId="4" borderId="20" xfId="0" applyFont="1" applyFill="1" applyBorder="1" applyAlignment="1">
      <alignment horizontal="right" wrapText="1"/>
    </xf>
    <xf numFmtId="0" fontId="1" fillId="3" borderId="6" xfId="0" applyFont="1" applyFill="1" applyBorder="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3" fillId="7" borderId="28"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29" xfId="0" applyFont="1" applyFill="1" applyBorder="1" applyAlignment="1">
      <alignment horizontal="left" vertical="center" wrapText="1"/>
    </xf>
    <xf numFmtId="4" fontId="0" fillId="4" borderId="35" xfId="0" applyNumberFormat="1" applyFill="1" applyBorder="1" applyAlignment="1">
      <alignment horizontal="center" vertical="center"/>
    </xf>
    <xf numFmtId="4" fontId="0" fillId="4" borderId="36" xfId="0" applyNumberFormat="1" applyFill="1" applyBorder="1" applyAlignment="1">
      <alignment horizontal="center" vertical="center"/>
    </xf>
    <xf numFmtId="0" fontId="0" fillId="11" borderId="6" xfId="0" applyFill="1" applyBorder="1" applyAlignment="1">
      <alignment horizontal="center"/>
    </xf>
    <xf numFmtId="0" fontId="0" fillId="11" borderId="0" xfId="0" applyFill="1" applyAlignment="1">
      <alignment horizontal="center"/>
    </xf>
    <xf numFmtId="0" fontId="0" fillId="11" borderId="7" xfId="0" applyFill="1" applyBorder="1" applyAlignment="1">
      <alignment horizontal="center"/>
    </xf>
    <xf numFmtId="0" fontId="0" fillId="20" borderId="6" xfId="0" applyFill="1" applyBorder="1" applyAlignment="1">
      <alignment horizontal="center"/>
    </xf>
    <xf numFmtId="0" fontId="0" fillId="20" borderId="0" xfId="0" applyFill="1" applyAlignment="1">
      <alignment horizontal="center"/>
    </xf>
    <xf numFmtId="0" fontId="0" fillId="20" borderId="7" xfId="0" applyFill="1" applyBorder="1" applyAlignment="1">
      <alignment horizontal="center"/>
    </xf>
    <xf numFmtId="1" fontId="0" fillId="4" borderId="4" xfId="0" applyNumberFormat="1"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 fillId="4" borderId="20" xfId="0" applyFont="1" applyFill="1" applyBorder="1" applyAlignment="1">
      <alignment horizontal="right"/>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8" borderId="34" xfId="0" applyFont="1" applyFill="1" applyBorder="1" applyAlignment="1">
      <alignment horizontal="center" vertical="center"/>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2" fontId="0" fillId="4" borderId="4" xfId="0" applyNumberFormat="1" applyFill="1" applyBorder="1" applyAlignment="1">
      <alignment horizontal="center" vertical="center" wrapText="1"/>
    </xf>
    <xf numFmtId="0" fontId="0" fillId="11" borderId="28" xfId="0" applyFill="1" applyBorder="1" applyAlignment="1">
      <alignment horizontal="center"/>
    </xf>
    <xf numFmtId="0" fontId="0" fillId="11" borderId="60" xfId="0" applyFill="1" applyBorder="1" applyAlignment="1">
      <alignment horizontal="center"/>
    </xf>
    <xf numFmtId="0" fontId="0" fillId="11" borderId="29" xfId="0" applyFill="1" applyBorder="1" applyAlignment="1">
      <alignment horizontal="center"/>
    </xf>
    <xf numFmtId="0" fontId="0" fillId="20" borderId="9" xfId="0" applyFill="1" applyBorder="1" applyAlignment="1">
      <alignment horizontal="center"/>
    </xf>
    <xf numFmtId="0" fontId="0" fillId="20" borderId="17" xfId="0" applyFill="1" applyBorder="1" applyAlignment="1">
      <alignment horizontal="center"/>
    </xf>
    <xf numFmtId="0" fontId="0" fillId="20" borderId="10" xfId="0" applyFill="1" applyBorder="1" applyAlignment="1">
      <alignment horizontal="center"/>
    </xf>
    <xf numFmtId="0" fontId="0" fillId="4" borderId="2" xfId="0" applyFill="1" applyBorder="1" applyAlignment="1">
      <alignment horizontal="center" vertical="center"/>
    </xf>
    <xf numFmtId="0" fontId="0" fillId="4" borderId="33" xfId="0" applyFill="1" applyBorder="1" applyAlignment="1">
      <alignment horizontal="center" vertical="center"/>
    </xf>
    <xf numFmtId="0" fontId="0" fillId="4" borderId="3" xfId="0" applyFill="1" applyBorder="1" applyAlignment="1">
      <alignment horizontal="center" vertical="center"/>
    </xf>
    <xf numFmtId="0" fontId="3" fillId="7" borderId="2" xfId="0" applyFont="1" applyFill="1" applyBorder="1" applyAlignment="1">
      <alignment horizontal="left" vertical="center" wrapText="1"/>
    </xf>
    <xf numFmtId="0" fontId="3" fillId="7" borderId="3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 fillId="3" borderId="28" xfId="0" applyFont="1" applyFill="1" applyBorder="1" applyAlignment="1">
      <alignment horizontal="left" vertical="center"/>
    </xf>
    <xf numFmtId="0" fontId="1" fillId="3" borderId="60" xfId="0" applyFont="1" applyFill="1" applyBorder="1" applyAlignment="1">
      <alignment horizontal="left" vertical="center"/>
    </xf>
    <xf numFmtId="0" fontId="1" fillId="3" borderId="29" xfId="0" applyFont="1" applyFill="1" applyBorder="1" applyAlignment="1">
      <alignment horizontal="left" vertical="center"/>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0" fillId="4" borderId="4" xfId="0" applyFill="1" applyBorder="1" applyAlignment="1">
      <alignment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0" fillId="19" borderId="12" xfId="0" applyFill="1" applyBorder="1" applyAlignment="1">
      <alignment horizontal="center"/>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xr:uid="{00000000-0005-0000-0000-000002000000}"/>
    <cellStyle name="Normal" xfId="0" builtinId="0"/>
    <cellStyle name="Normal 2" xfId="5" xr:uid="{00000000-0005-0000-0000-000004000000}"/>
    <cellStyle name="Normal 2 4" xfId="4" xr:uid="{00000000-0005-0000-0000-000005000000}"/>
  </cellStyles>
  <dxfs count="0"/>
  <tableStyles count="1" defaultTableStyle="TableStyleMedium2" defaultPivotStyle="PivotStyleLight16">
    <tableStyle name="MySqlDefault" pivot="0" table="0" count="0" xr9:uid="{00000000-0011-0000-FFFF-FFFF00000000}"/>
  </tableStyles>
  <colors>
    <mruColors>
      <color rgb="FFE20000"/>
      <color rgb="FFF20000"/>
      <color rgb="FFC80000"/>
      <color rgb="FF5B9BD5"/>
      <color rgb="FF92CDDC"/>
      <color rgb="FF92CDE1"/>
      <color rgb="FFD8D8D8"/>
      <color rgb="FFDDEBF7"/>
      <color rgb="FFF2F2F2"/>
      <color rgb="FFB68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id="{00000000-0008-0000-09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id="{00000000-0008-0000-09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id="{00000000-0008-0000-09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id="{00000000-0008-0000-09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0A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0A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A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id="{00000000-0008-0000-0A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60960</xdr:colOff>
          <xdr:row>14</xdr:row>
          <xdr:rowOff>60960</xdr:rowOff>
        </xdr:from>
        <xdr:to>
          <xdr:col>25</xdr:col>
          <xdr:colOff>1356360</xdr:colOff>
          <xdr:row>14</xdr:row>
          <xdr:rowOff>266700</xdr:rowOff>
        </xdr:to>
        <xdr:sp macro="" textlink="">
          <xdr:nvSpPr>
            <xdr:cNvPr id="11265" name="Button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id="{00000000-0008-0000-0B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id="{00000000-0008-0000-0B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B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B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0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id="{00000000-0008-0000-0C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C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C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0D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0D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id="{00000000-0008-0000-0D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id="{00000000-0008-0000-0E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id="{00000000-0008-0000-0E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id="{00000000-0008-0000-0E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id="{00000000-0008-0000-0E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id="{00000000-0008-0000-0F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id="{00000000-0008-0000-0F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0F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0F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10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0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id="{00000000-0008-0000-10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id="{00000000-0008-0000-10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1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11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id="{00000000-0008-0000-11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id="{00000000-0008-0000-11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id="{00000000-0008-0000-12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id="{00000000-0008-0000-12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id="{00000000-0008-0000-12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id="{00000000-0008-0000-12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13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3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id="{00000000-0008-0000-13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id="{00000000-0008-0000-13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4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4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14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id="{00000000-0008-0000-14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15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15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id="{00000000-0008-0000-15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id="{00000000-0008-0000-15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6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6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6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6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7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7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7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7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8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8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8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8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9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9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9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9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45720</xdr:colOff>
          <xdr:row>14</xdr:row>
          <xdr:rowOff>45720</xdr:rowOff>
        </xdr:from>
        <xdr:to>
          <xdr:col>23</xdr:col>
          <xdr:colOff>1043940</xdr:colOff>
          <xdr:row>14</xdr:row>
          <xdr:rowOff>205740</xdr:rowOff>
        </xdr:to>
        <xdr:sp macro="" textlink="">
          <xdr:nvSpPr>
            <xdr:cNvPr id="14337" name="Button 1" hidden="1">
              <a:extLst>
                <a:ext uri="{63B3BB69-23CF-44E3-9099-C40C66FF867C}">
                  <a14:compatExt spid="_x0000_s14337"/>
                </a:ext>
                <a:ext uri="{FF2B5EF4-FFF2-40B4-BE49-F238E27FC236}">
                  <a16:creationId xmlns:a16="http://schemas.microsoft.com/office/drawing/2014/main" id="{00000000-0008-0000-1900-0000013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27.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A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A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A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A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B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B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B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B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C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C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C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C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D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D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D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D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E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E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E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E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F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F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F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F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0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0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0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0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1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1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1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1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2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2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2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2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300-000002000000}"/>
            </a:ext>
          </a:extLst>
        </xdr:cNvPr>
        <xdr:cNvSpPr/>
      </xdr:nvSpPr>
      <xdr:spPr>
        <a:xfrm>
          <a:off x="700689" y="236220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300-000003000000}"/>
            </a:ext>
          </a:extLst>
        </xdr:cNvPr>
        <xdr:cNvSpPr/>
      </xdr:nvSpPr>
      <xdr:spPr>
        <a:xfrm>
          <a:off x="1388558" y="236551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4" name="Rounded Rectangle 5">
          <a:extLst>
            <a:ext uri="{FF2B5EF4-FFF2-40B4-BE49-F238E27FC236}">
              <a16:creationId xmlns:a16="http://schemas.microsoft.com/office/drawing/2014/main" id="{00000000-0008-0000-2300-000004000000}"/>
            </a:ext>
          </a:extLst>
        </xdr:cNvPr>
        <xdr:cNvSpPr/>
      </xdr:nvSpPr>
      <xdr:spPr>
        <a:xfrm>
          <a:off x="752477"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5" name="Rounded Rectangle 6">
          <a:extLst>
            <a:ext uri="{FF2B5EF4-FFF2-40B4-BE49-F238E27FC236}">
              <a16:creationId xmlns:a16="http://schemas.microsoft.com/office/drawing/2014/main" id="{00000000-0008-0000-2300-000005000000}"/>
            </a:ext>
          </a:extLst>
        </xdr:cNvPr>
        <xdr:cNvSpPr/>
      </xdr:nvSpPr>
      <xdr:spPr>
        <a:xfrm>
          <a:off x="1581153"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4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4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id="{00000000-0008-0000-24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id="{00000000-0008-0000-24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5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5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5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5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6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6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6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6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7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7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7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7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8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8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8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8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9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9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9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9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A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A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A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A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B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B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B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2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2C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2C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id="{00000000-0008-0000-2C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id="{00000000-0008-0000-2D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id="{00000000-0008-0000-2D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id="{00000000-0008-0000-2D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id="{00000000-0008-0000-2D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45720</xdr:colOff>
          <xdr:row>14</xdr:row>
          <xdr:rowOff>45720</xdr:rowOff>
        </xdr:from>
        <xdr:to>
          <xdr:col>23</xdr:col>
          <xdr:colOff>1043940</xdr:colOff>
          <xdr:row>14</xdr:row>
          <xdr:rowOff>205740</xdr:rowOff>
        </xdr:to>
        <xdr:sp macro="" textlink="">
          <xdr:nvSpPr>
            <xdr:cNvPr id="13313" name="Button 1" hidden="1">
              <a:extLst>
                <a:ext uri="{63B3BB69-23CF-44E3-9099-C40C66FF867C}">
                  <a14:compatExt spid="_x0000_s13313"/>
                </a:ext>
                <a:ext uri="{FF2B5EF4-FFF2-40B4-BE49-F238E27FC236}">
                  <a16:creationId xmlns:a16="http://schemas.microsoft.com/office/drawing/2014/main" id="{00000000-0008-0000-2D00-0000013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45720</xdr:colOff>
          <xdr:row>15</xdr:row>
          <xdr:rowOff>45720</xdr:rowOff>
        </xdr:from>
        <xdr:to>
          <xdr:col>23</xdr:col>
          <xdr:colOff>1043940</xdr:colOff>
          <xdr:row>15</xdr:row>
          <xdr:rowOff>205740</xdr:rowOff>
        </xdr:to>
        <xdr:sp macro="" textlink="">
          <xdr:nvSpPr>
            <xdr:cNvPr id="13314" name="Button 2" hidden="1">
              <a:extLst>
                <a:ext uri="{63B3BB69-23CF-44E3-9099-C40C66FF867C}">
                  <a14:compatExt spid="_x0000_s13314"/>
                </a:ext>
                <a:ext uri="{FF2B5EF4-FFF2-40B4-BE49-F238E27FC236}">
                  <a16:creationId xmlns:a16="http://schemas.microsoft.com/office/drawing/2014/main" id="{00000000-0008-0000-2D00-0000023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E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2E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id="{00000000-0008-0000-2E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id="{00000000-0008-0000-2E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id="{00000000-0008-0000-2F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id="{00000000-0008-0000-2F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id="{00000000-0008-0000-2F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id="{00000000-0008-0000-2F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30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30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3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id="{00000000-0008-0000-30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id="{00000000-0008-0000-04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79</xdr:row>
      <xdr:rowOff>59530</xdr:rowOff>
    </xdr:from>
    <xdr:to>
      <xdr:col>14</xdr:col>
      <xdr:colOff>965818</xdr:colOff>
      <xdr:row>79</xdr:row>
      <xdr:rowOff>391583</xdr:rowOff>
    </xdr:to>
    <xdr:sp macro="[0]!opentextblock" textlink="">
      <xdr:nvSpPr>
        <xdr:cNvPr id="5" name="Rounded Rectangle 4">
          <a:extLst>
            <a:ext uri="{FF2B5EF4-FFF2-40B4-BE49-F238E27FC236}">
              <a16:creationId xmlns:a16="http://schemas.microsoft.com/office/drawing/2014/main" id="{00000000-0008-0000-04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80</xdr:row>
      <xdr:rowOff>59530</xdr:rowOff>
    </xdr:from>
    <xdr:to>
      <xdr:col>14</xdr:col>
      <xdr:colOff>965818</xdr:colOff>
      <xdr:row>80</xdr:row>
      <xdr:rowOff>391583</xdr:rowOff>
    </xdr:to>
    <xdr:sp macro="[0]!opentextblock" textlink="">
      <xdr:nvSpPr>
        <xdr:cNvPr id="6" name="Rounded Rectangle 5">
          <a:extLst>
            <a:ext uri="{FF2B5EF4-FFF2-40B4-BE49-F238E27FC236}">
              <a16:creationId xmlns:a16="http://schemas.microsoft.com/office/drawing/2014/main" id="{00000000-0008-0000-04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81</xdr:row>
      <xdr:rowOff>59530</xdr:rowOff>
    </xdr:from>
    <xdr:to>
      <xdr:col>14</xdr:col>
      <xdr:colOff>965818</xdr:colOff>
      <xdr:row>81</xdr:row>
      <xdr:rowOff>391583</xdr:rowOff>
    </xdr:to>
    <xdr:sp macro="[0]!opentextblock" textlink="">
      <xdr:nvSpPr>
        <xdr:cNvPr id="7" name="Rounded Rectangle 6">
          <a:extLst>
            <a:ext uri="{FF2B5EF4-FFF2-40B4-BE49-F238E27FC236}">
              <a16:creationId xmlns:a16="http://schemas.microsoft.com/office/drawing/2014/main" id="{00000000-0008-0000-04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82</xdr:row>
      <xdr:rowOff>59530</xdr:rowOff>
    </xdr:from>
    <xdr:to>
      <xdr:col>14</xdr:col>
      <xdr:colOff>965818</xdr:colOff>
      <xdr:row>82</xdr:row>
      <xdr:rowOff>391583</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id="{00000000-0008-0000-31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id="{00000000-0008-0000-31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id="{00000000-0008-0000-31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id="{00000000-0008-0000-31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3</xdr:col>
      <xdr:colOff>95249</xdr:colOff>
      <xdr:row>6</xdr:row>
      <xdr:rowOff>84040</xdr:rowOff>
    </xdr:from>
    <xdr:to>
      <xdr:col>3</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3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933449</xdr:colOff>
      <xdr:row>6</xdr:row>
      <xdr:rowOff>76200</xdr:rowOff>
    </xdr:from>
    <xdr:to>
      <xdr:col>3</xdr:col>
      <xdr:colOff>1689449</xdr:colOff>
      <xdr:row>6</xdr:row>
      <xdr:rowOff>304800</xdr:rowOff>
    </xdr:to>
    <xdr:sp macro="[0]!'ValidateAnnexureB 1'" textlink="">
      <xdr:nvSpPr>
        <xdr:cNvPr id="3" name="Rounded Rectangle 2">
          <a:extLst>
            <a:ext uri="{FF2B5EF4-FFF2-40B4-BE49-F238E27FC236}">
              <a16:creationId xmlns:a16="http://schemas.microsoft.com/office/drawing/2014/main" id="{00000000-0008-0000-3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id="{00000000-0008-0000-34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id="{00000000-0008-0000-34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id="{00000000-0008-0000-34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id="{00000000-0008-0000-34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id="{00000000-0008-0000-35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id="{00000000-0008-0000-35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id="{00000000-0008-0000-35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id="{00000000-0008-0000-35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id="{00000000-0008-0000-36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36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6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id="{00000000-0008-0000-36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id="{00000000-0008-0000-38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id="{00000000-0008-0000-38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id="{00000000-0008-0000-38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id="{00000000-0008-0000-38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id="{00000000-0008-0000-39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id="{00000000-0008-0000-39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9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id="{00000000-0008-0000-39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id="{00000000-0008-0000-05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id="{00000000-0008-0000-05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id="{00000000-0008-0000-05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id="{00000000-0008-0000-05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id="{00000000-0008-0000-06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id="{00000000-0008-0000-06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id="{00000000-0008-0000-06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id="{00000000-0008-0000-06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id="{00000000-0008-0000-07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id="{00000000-0008-0000-07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id="{00000000-0008-0000-07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id="{00000000-0008-0000-07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id="{00000000-0008-0000-08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id="{00000000-0008-0000-08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id="{00000000-0008-0000-08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id="{00000000-0008-0000-08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9.bin"/><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4.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5.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6.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9.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0.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1.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2.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3.vml"/><Relationship Id="rId1" Type="http://schemas.openxmlformats.org/officeDocument/2006/relationships/drawing" Target="../drawings/drawing46.xml"/><Relationship Id="rId4" Type="http://schemas.openxmlformats.org/officeDocument/2006/relationships/ctrlProp" Target="../ctrlProps/ctrlProp4.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3.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4.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6.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7.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8.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M69"/>
  <sheetViews>
    <sheetView showGridLines="0" workbookViewId="0">
      <selection activeCell="E6" sqref="E6:I6"/>
    </sheetView>
  </sheetViews>
  <sheetFormatPr defaultColWidth="0" defaultRowHeight="15" customHeight="1" zeroHeight="1"/>
  <cols>
    <col min="1" max="1" width="2.6640625" customWidth="1"/>
    <col min="2" max="2" width="3" customWidth="1"/>
    <col min="3" max="3" width="2.6640625" customWidth="1"/>
    <col min="4" max="4" width="8" customWidth="1"/>
    <col min="5" max="5" width="12.109375" customWidth="1"/>
    <col min="6" max="6" width="16.5546875" customWidth="1"/>
    <col min="7" max="7" width="17" customWidth="1"/>
    <col min="8" max="8" width="12.88671875" customWidth="1"/>
    <col min="9" max="9" width="15.33203125" customWidth="1"/>
    <col min="10" max="10" width="20.109375" customWidth="1"/>
    <col min="11" max="11" width="4.44140625" customWidth="1"/>
    <col min="12" max="12" width="3.88671875" customWidth="1"/>
    <col min="13" max="13" width="5.109375" customWidth="1"/>
    <col min="14" max="16384" width="9.109375" hidden="1"/>
  </cols>
  <sheetData>
    <row r="1" spans="4:10" ht="14.4"/>
    <row r="2" spans="4:10" ht="14.4">
      <c r="I2" s="213"/>
    </row>
    <row r="3" spans="4:10" ht="14.4">
      <c r="I3" s="213"/>
    </row>
    <row r="4" spans="4:10" ht="14.4">
      <c r="I4" s="213"/>
    </row>
    <row r="5" spans="4:10" ht="14.4">
      <c r="I5" s="213"/>
    </row>
    <row r="6" spans="4:10" ht="14.4">
      <c r="E6" s="401" t="s">
        <v>396</v>
      </c>
      <c r="F6" s="402"/>
      <c r="G6" s="402"/>
      <c r="H6" s="402"/>
      <c r="I6" s="403"/>
    </row>
    <row r="7" spans="4:10" ht="14.4">
      <c r="E7" s="214" t="s">
        <v>397</v>
      </c>
      <c r="F7" s="404" t="s">
        <v>398</v>
      </c>
      <c r="G7" s="405"/>
      <c r="H7" s="405"/>
      <c r="I7" s="406"/>
    </row>
    <row r="8" spans="4:10" ht="14.4">
      <c r="E8" s="214" t="s">
        <v>399</v>
      </c>
      <c r="F8" s="404" t="s">
        <v>400</v>
      </c>
      <c r="G8" s="407"/>
      <c r="H8" s="407"/>
      <c r="I8" s="408"/>
    </row>
    <row r="9" spans="4:10" ht="14.4">
      <c r="E9" s="214" t="s">
        <v>401</v>
      </c>
      <c r="F9" s="404" t="s">
        <v>402</v>
      </c>
      <c r="G9" s="407"/>
      <c r="H9" s="407"/>
      <c r="I9" s="408"/>
    </row>
    <row r="10" spans="4:10" ht="14.4">
      <c r="E10" s="214" t="s">
        <v>403</v>
      </c>
      <c r="F10" s="404" t="s">
        <v>582</v>
      </c>
      <c r="G10" s="407"/>
      <c r="H10" s="407"/>
      <c r="I10" s="408"/>
    </row>
    <row r="11" spans="4:10" ht="14.4">
      <c r="E11" s="214" t="s">
        <v>581</v>
      </c>
      <c r="F11" s="404" t="s">
        <v>431</v>
      </c>
      <c r="G11" s="407"/>
      <c r="H11" s="407"/>
      <c r="I11" s="408"/>
    </row>
    <row r="12" spans="4:10" ht="14.4">
      <c r="E12" s="214" t="s">
        <v>585</v>
      </c>
      <c r="F12" s="404" t="s">
        <v>586</v>
      </c>
      <c r="G12" s="407"/>
      <c r="H12" s="407"/>
      <c r="I12" s="408"/>
    </row>
    <row r="13" spans="4:10" ht="14.4">
      <c r="I13" s="213"/>
    </row>
    <row r="14" spans="4:10" ht="14.4">
      <c r="I14" s="213"/>
    </row>
    <row r="15" spans="4:10" ht="14.4">
      <c r="D15" s="409" t="s">
        <v>404</v>
      </c>
      <c r="E15" s="410"/>
      <c r="F15" s="410"/>
      <c r="G15" s="410"/>
      <c r="H15" s="410"/>
      <c r="I15" s="410"/>
      <c r="J15" s="411"/>
    </row>
    <row r="16" spans="4:10" ht="27.75" customHeight="1">
      <c r="D16" s="412" t="s">
        <v>405</v>
      </c>
      <c r="E16" s="412"/>
      <c r="F16" s="412"/>
      <c r="G16" s="412"/>
      <c r="H16" s="412"/>
      <c r="I16" s="412"/>
      <c r="J16" s="412"/>
    </row>
    <row r="17" spans="4:10" ht="45" customHeight="1">
      <c r="D17" s="413" t="s">
        <v>406</v>
      </c>
      <c r="E17" s="413"/>
      <c r="F17" s="413"/>
      <c r="G17" s="413"/>
      <c r="H17" s="413"/>
      <c r="I17" s="413"/>
      <c r="J17" s="413"/>
    </row>
    <row r="18" spans="4:10" ht="14.4">
      <c r="D18" s="215"/>
      <c r="E18" s="215"/>
      <c r="F18" s="215"/>
      <c r="G18" s="215"/>
      <c r="H18" s="215"/>
      <c r="I18" s="216"/>
      <c r="J18" s="215"/>
    </row>
    <row r="19" spans="4:10" ht="14.4">
      <c r="I19" s="213"/>
    </row>
    <row r="20" spans="4:10" ht="15.6">
      <c r="D20" s="392" t="s">
        <v>407</v>
      </c>
      <c r="E20" s="393"/>
      <c r="F20" s="393"/>
      <c r="G20" s="393"/>
      <c r="H20" s="393"/>
      <c r="I20" s="393"/>
      <c r="J20" s="394"/>
    </row>
    <row r="21" spans="4:10" ht="18" customHeight="1">
      <c r="D21" s="414" t="s">
        <v>408</v>
      </c>
      <c r="E21" s="415"/>
      <c r="F21" s="415"/>
      <c r="G21" s="415"/>
      <c r="H21" s="415"/>
      <c r="I21" s="415"/>
      <c r="J21" s="416"/>
    </row>
    <row r="22" spans="4:10" ht="16.5" customHeight="1">
      <c r="D22" s="417" t="s">
        <v>409</v>
      </c>
      <c r="E22" s="418"/>
      <c r="F22" s="418"/>
      <c r="G22" s="418"/>
      <c r="H22" s="418"/>
      <c r="I22" s="418"/>
      <c r="J22" s="419"/>
    </row>
    <row r="23" spans="4:10" ht="16.5" customHeight="1">
      <c r="D23" s="378" t="s">
        <v>410</v>
      </c>
      <c r="E23" s="379"/>
      <c r="F23" s="379"/>
      <c r="G23" s="379"/>
      <c r="H23" s="379"/>
      <c r="I23" s="379"/>
      <c r="J23" s="380"/>
    </row>
    <row r="24" spans="4:10" ht="18.75" customHeight="1">
      <c r="D24" s="378" t="s">
        <v>411</v>
      </c>
      <c r="E24" s="379"/>
      <c r="F24" s="379"/>
      <c r="G24" s="379"/>
      <c r="H24" s="379"/>
      <c r="I24" s="379"/>
      <c r="J24" s="380"/>
    </row>
    <row r="25" spans="4:10" ht="28.5" customHeight="1">
      <c r="D25" s="381" t="s">
        <v>412</v>
      </c>
      <c r="E25" s="382"/>
      <c r="F25" s="382"/>
      <c r="G25" s="382"/>
      <c r="H25" s="382"/>
      <c r="I25" s="382"/>
      <c r="J25" s="383"/>
    </row>
    <row r="26" spans="4:10" ht="14.4">
      <c r="I26" s="213"/>
    </row>
    <row r="27" spans="4:10" ht="14.4">
      <c r="I27" s="213"/>
    </row>
    <row r="28" spans="4:10" ht="15.6">
      <c r="D28" s="398" t="s">
        <v>413</v>
      </c>
      <c r="E28" s="399"/>
      <c r="F28" s="399"/>
      <c r="G28" s="399"/>
      <c r="H28" s="399"/>
      <c r="I28" s="399"/>
      <c r="J28" s="400"/>
    </row>
    <row r="29" spans="4:10" ht="14.4">
      <c r="D29" s="217">
        <v>1</v>
      </c>
      <c r="E29" s="390" t="s">
        <v>414</v>
      </c>
      <c r="F29" s="391"/>
      <c r="G29" s="391"/>
      <c r="H29" s="391"/>
      <c r="I29" s="391"/>
      <c r="J29" s="220" t="s">
        <v>415</v>
      </c>
    </row>
    <row r="30" spans="4:10" ht="14.4">
      <c r="D30" s="217">
        <v>2</v>
      </c>
      <c r="E30" s="390" t="s">
        <v>432</v>
      </c>
      <c r="F30" s="391"/>
      <c r="G30" s="391"/>
      <c r="H30" s="391"/>
      <c r="I30" s="391"/>
      <c r="J30" s="220" t="s">
        <v>432</v>
      </c>
    </row>
    <row r="31" spans="4:10" ht="14.4">
      <c r="D31" s="217">
        <v>3</v>
      </c>
      <c r="E31" s="390" t="s">
        <v>433</v>
      </c>
      <c r="F31" s="391"/>
      <c r="G31" s="391"/>
      <c r="H31" s="391"/>
      <c r="I31" s="391"/>
      <c r="J31" s="220" t="s">
        <v>433</v>
      </c>
    </row>
    <row r="32" spans="4:10" ht="14.4">
      <c r="D32" s="217">
        <v>4</v>
      </c>
      <c r="E32" s="390" t="s">
        <v>434</v>
      </c>
      <c r="F32" s="391"/>
      <c r="G32" s="391"/>
      <c r="H32" s="391"/>
      <c r="I32" s="391"/>
      <c r="J32" s="220" t="s">
        <v>434</v>
      </c>
    </row>
    <row r="33" spans="4:10" ht="14.4">
      <c r="D33" s="217">
        <v>5</v>
      </c>
      <c r="E33" s="390" t="s">
        <v>847</v>
      </c>
      <c r="F33" s="391"/>
      <c r="G33" s="391"/>
      <c r="H33" s="391"/>
      <c r="I33" s="391"/>
      <c r="J33" s="220" t="s">
        <v>847</v>
      </c>
    </row>
    <row r="34" spans="4:10" ht="14.4">
      <c r="D34" s="218"/>
      <c r="E34" s="218"/>
      <c r="F34" s="218"/>
      <c r="G34" s="218"/>
      <c r="H34" s="218"/>
      <c r="I34" s="219"/>
      <c r="J34" s="218"/>
    </row>
    <row r="35" spans="4:10" ht="14.4">
      <c r="D35" s="218"/>
      <c r="E35" s="218"/>
      <c r="F35" s="218"/>
      <c r="G35" s="218"/>
      <c r="H35" s="218"/>
      <c r="I35" s="219"/>
      <c r="J35" s="218"/>
    </row>
    <row r="36" spans="4:10" ht="15.6">
      <c r="D36" s="392" t="s">
        <v>579</v>
      </c>
      <c r="E36" s="393"/>
      <c r="F36" s="393"/>
      <c r="G36" s="393"/>
      <c r="H36" s="393"/>
      <c r="I36" s="393"/>
      <c r="J36" s="394"/>
    </row>
    <row r="37" spans="4:10" ht="30" customHeight="1">
      <c r="D37" s="395" t="s">
        <v>580</v>
      </c>
      <c r="E37" s="396"/>
      <c r="F37" s="396"/>
      <c r="G37" s="396"/>
      <c r="H37" s="396"/>
      <c r="I37" s="396"/>
      <c r="J37" s="397"/>
    </row>
    <row r="38" spans="4:10" ht="14.4">
      <c r="D38" s="218"/>
      <c r="E38" s="218"/>
      <c r="F38" s="218"/>
      <c r="G38" s="218"/>
      <c r="H38" s="218"/>
      <c r="I38" s="219"/>
      <c r="J38" s="218"/>
    </row>
    <row r="39" spans="4:10" ht="14.4">
      <c r="D39" s="218"/>
      <c r="E39" s="218"/>
      <c r="F39" s="218"/>
      <c r="G39" s="218"/>
      <c r="H39" s="218"/>
      <c r="I39" s="219"/>
      <c r="J39" s="218"/>
    </row>
    <row r="40" spans="4:10" ht="14.4">
      <c r="I40" s="213"/>
    </row>
    <row r="41" spans="4:10" ht="18" customHeight="1">
      <c r="D41" s="392" t="s">
        <v>583</v>
      </c>
      <c r="E41" s="393"/>
      <c r="F41" s="393"/>
      <c r="G41" s="393"/>
      <c r="H41" s="393"/>
      <c r="I41" s="393"/>
      <c r="J41" s="394"/>
    </row>
    <row r="42" spans="4:10" ht="60" customHeight="1">
      <c r="D42" s="424" t="s">
        <v>435</v>
      </c>
      <c r="E42" s="425"/>
      <c r="F42" s="425"/>
      <c r="G42" s="425"/>
      <c r="H42" s="425"/>
      <c r="I42" s="425"/>
      <c r="J42" s="426"/>
    </row>
    <row r="43" spans="4:10" ht="49.5" customHeight="1">
      <c r="D43" s="427" t="s">
        <v>416</v>
      </c>
      <c r="E43" s="428"/>
      <c r="F43" s="428"/>
      <c r="G43" s="428"/>
      <c r="H43" s="428"/>
      <c r="I43" s="428"/>
      <c r="J43" s="429"/>
    </row>
    <row r="44" spans="4:10" ht="53.25" customHeight="1">
      <c r="D44" s="427" t="s">
        <v>417</v>
      </c>
      <c r="E44" s="428"/>
      <c r="F44" s="428"/>
      <c r="G44" s="428"/>
      <c r="H44" s="428"/>
      <c r="I44" s="428"/>
      <c r="J44" s="429"/>
    </row>
    <row r="45" spans="4:10" ht="30" customHeight="1">
      <c r="D45" s="414" t="s">
        <v>418</v>
      </c>
      <c r="E45" s="430"/>
      <c r="F45" s="430"/>
      <c r="G45" s="430"/>
      <c r="H45" s="430"/>
      <c r="I45" s="430"/>
      <c r="J45" s="431"/>
    </row>
    <row r="46" spans="4:10" ht="56.25" customHeight="1">
      <c r="D46" s="384" t="s">
        <v>419</v>
      </c>
      <c r="E46" s="385"/>
      <c r="F46" s="385"/>
      <c r="G46" s="385"/>
      <c r="H46" s="385"/>
      <c r="I46" s="385"/>
      <c r="J46" s="386"/>
    </row>
    <row r="47" spans="4:10" ht="84.75" customHeight="1">
      <c r="D47" s="384" t="s">
        <v>420</v>
      </c>
      <c r="E47" s="385"/>
      <c r="F47" s="385"/>
      <c r="G47" s="385"/>
      <c r="H47" s="385"/>
      <c r="I47" s="385"/>
      <c r="J47" s="386"/>
    </row>
    <row r="48" spans="4:10" ht="61.5" customHeight="1">
      <c r="D48" s="387" t="s">
        <v>421</v>
      </c>
      <c r="E48" s="388"/>
      <c r="F48" s="388"/>
      <c r="G48" s="388"/>
      <c r="H48" s="388"/>
      <c r="I48" s="388"/>
      <c r="J48" s="389"/>
    </row>
    <row r="49" spans="4:10" ht="14.4">
      <c r="I49" s="213"/>
    </row>
    <row r="50" spans="4:10" ht="14.4">
      <c r="I50" s="213"/>
    </row>
    <row r="51" spans="4:10" ht="15.6">
      <c r="D51" s="398" t="s">
        <v>584</v>
      </c>
      <c r="E51" s="399"/>
      <c r="F51" s="399"/>
      <c r="G51" s="399"/>
      <c r="H51" s="399"/>
      <c r="I51" s="399"/>
      <c r="J51" s="400"/>
    </row>
    <row r="52" spans="4:10" ht="20.100000000000001" customHeight="1">
      <c r="D52" s="421" t="s">
        <v>422</v>
      </c>
      <c r="E52" s="421"/>
      <c r="F52" s="421"/>
      <c r="G52" s="421"/>
      <c r="H52" s="421"/>
      <c r="I52" s="421"/>
      <c r="J52" s="421"/>
    </row>
    <row r="53" spans="4:10" ht="20.100000000000001" customHeight="1">
      <c r="D53" s="421" t="s">
        <v>423</v>
      </c>
      <c r="E53" s="421"/>
      <c r="F53" s="421"/>
      <c r="G53" s="421"/>
      <c r="H53" s="421"/>
      <c r="I53" s="421"/>
      <c r="J53" s="421"/>
    </row>
    <row r="54" spans="4:10" ht="20.100000000000001" customHeight="1">
      <c r="D54" s="421" t="s">
        <v>424</v>
      </c>
      <c r="E54" s="421"/>
      <c r="F54" s="421"/>
      <c r="G54" s="421"/>
      <c r="H54" s="421"/>
      <c r="I54" s="421"/>
      <c r="J54" s="421"/>
    </row>
    <row r="55" spans="4:10" ht="42" customHeight="1">
      <c r="D55" s="421" t="s">
        <v>425</v>
      </c>
      <c r="E55" s="421"/>
      <c r="F55" s="421"/>
      <c r="G55" s="421"/>
      <c r="H55" s="421"/>
      <c r="I55" s="421"/>
      <c r="J55" s="421"/>
    </row>
    <row r="56" spans="4:10" ht="38.25" customHeight="1">
      <c r="D56" s="421" t="s">
        <v>426</v>
      </c>
      <c r="E56" s="421"/>
      <c r="F56" s="421"/>
      <c r="G56" s="421"/>
      <c r="H56" s="421"/>
      <c r="I56" s="421"/>
      <c r="J56" s="421"/>
    </row>
    <row r="57" spans="4:10" ht="38.25" customHeight="1">
      <c r="D57" s="422" t="s">
        <v>427</v>
      </c>
      <c r="E57" s="421"/>
      <c r="F57" s="421"/>
      <c r="G57" s="421"/>
      <c r="H57" s="421"/>
      <c r="I57" s="421"/>
      <c r="J57" s="421"/>
    </row>
    <row r="58" spans="4:10" ht="38.25" customHeight="1">
      <c r="D58" s="422" t="s">
        <v>428</v>
      </c>
      <c r="E58" s="421"/>
      <c r="F58" s="421"/>
      <c r="G58" s="421"/>
      <c r="H58" s="421"/>
      <c r="I58" s="421"/>
      <c r="J58" s="421"/>
    </row>
    <row r="59" spans="4:10" ht="25.5" customHeight="1">
      <c r="D59" s="423" t="s">
        <v>429</v>
      </c>
      <c r="E59" s="420"/>
      <c r="F59" s="420"/>
      <c r="G59" s="420"/>
      <c r="H59" s="420"/>
      <c r="I59" s="420"/>
      <c r="J59" s="420"/>
    </row>
    <row r="60" spans="4:10" ht="27.75" customHeight="1">
      <c r="D60" s="420" t="s">
        <v>430</v>
      </c>
      <c r="E60" s="420"/>
      <c r="F60" s="420"/>
      <c r="G60" s="420"/>
      <c r="H60" s="420"/>
      <c r="I60" s="420"/>
      <c r="J60" s="420"/>
    </row>
    <row r="61" spans="4:10" ht="14.4">
      <c r="I61" s="213"/>
    </row>
    <row r="62" spans="4:10" ht="14.4">
      <c r="I62" s="213"/>
    </row>
    <row r="63" spans="4:10" ht="14.4">
      <c r="I63" s="213"/>
    </row>
    <row r="64" spans="4:10" ht="15" customHeight="1"/>
    <row r="65" ht="15" customHeight="1"/>
    <row r="66" ht="15" customHeight="1"/>
    <row r="67" ht="15" customHeight="1"/>
    <row r="68" ht="15" customHeight="1"/>
    <row r="69" ht="15" customHeight="1"/>
  </sheetData>
  <sheetProtection sheet="1" objects="1" scenarios="1"/>
  <mergeCells count="42">
    <mergeCell ref="D53:J53"/>
    <mergeCell ref="D41:J41"/>
    <mergeCell ref="D42:J42"/>
    <mergeCell ref="D43:J43"/>
    <mergeCell ref="D44:J44"/>
    <mergeCell ref="D45:J45"/>
    <mergeCell ref="D46:J46"/>
    <mergeCell ref="D51:J51"/>
    <mergeCell ref="D52:J52"/>
    <mergeCell ref="D60:J60"/>
    <mergeCell ref="D54:J54"/>
    <mergeCell ref="D55:J55"/>
    <mergeCell ref="D56:J56"/>
    <mergeCell ref="D57:J57"/>
    <mergeCell ref="D58:J58"/>
    <mergeCell ref="D59:J59"/>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24:J24"/>
    <mergeCell ref="D25:J25"/>
    <mergeCell ref="D47:J47"/>
    <mergeCell ref="D48:J48"/>
    <mergeCell ref="E31:I31"/>
    <mergeCell ref="E32:I32"/>
    <mergeCell ref="D36:J36"/>
    <mergeCell ref="D37:J37"/>
    <mergeCell ref="D28:J28"/>
    <mergeCell ref="E29:I29"/>
    <mergeCell ref="E30:I30"/>
    <mergeCell ref="E33:I33"/>
  </mergeCells>
  <hyperlinks>
    <hyperlink ref="J30" location="Declaration!A1" display="Declaration" xr:uid="{00000000-0004-0000-0000-000000000000}"/>
    <hyperlink ref="J31" location="Summary!A1" display="Summary" xr:uid="{00000000-0004-0000-0000-000001000000}"/>
    <hyperlink ref="J32" location="'Shareholding Pattern'!A1" display="Shareholding Pattern" xr:uid="{00000000-0004-0000-0000-000002000000}"/>
    <hyperlink ref="J29" location="GeneralInfo!A1" display="General Info" xr:uid="{00000000-0004-0000-0000-000003000000}"/>
    <hyperlink ref="F7:I7" location="Index!D15" display="Overview" xr:uid="{00000000-0004-0000-0000-000004000000}"/>
    <hyperlink ref="F8:I8" location="Index!D20" display="Before you begin" xr:uid="{00000000-0004-0000-0000-000005000000}"/>
    <hyperlink ref="F9:I9" location="Index!D28" display="Index" xr:uid="{00000000-0004-0000-0000-000006000000}"/>
    <hyperlink ref="F12:I12" location="Index!D50" display="Fill up the Shareholding Pattern" xr:uid="{00000000-0004-0000-0000-000007000000}"/>
    <hyperlink ref="F10" location="Index!D34" display="Import XBRL file" xr:uid="{00000000-0004-0000-0000-000008000000}"/>
    <hyperlink ref="F10:I10" location="Index!D35" display="Import XBRL file" xr:uid="{00000000-0004-0000-0000-000009000000}"/>
    <hyperlink ref="F11:I11" location="Index!D40" display="Steps for filing Shareholding Pattern" xr:uid="{00000000-0004-0000-0000-00000A000000}"/>
    <hyperlink ref="J33" location="'Annexure B'!A1" display="Annexure B" xr:uid="{00000000-0004-0000-0000-00000B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7"/>
  </sheetPr>
  <dimension ref="A1:XFC16"/>
  <sheetViews>
    <sheetView showGridLines="0" topLeftCell="A7" zoomScale="85" zoomScaleNormal="85" workbookViewId="0">
      <selection activeCell="E16" sqref="E16"/>
    </sheetView>
  </sheetViews>
  <sheetFormatPr defaultColWidth="0" defaultRowHeight="14.4"/>
  <cols>
    <col min="1" max="1" width="2.33203125" customWidth="1"/>
    <col min="2" max="2" width="2.109375" hidden="1" customWidth="1"/>
    <col min="3" max="3" width="2" hidden="1" customWidth="1"/>
    <col min="4" max="4" width="9.6640625" customWidth="1"/>
    <col min="5" max="5" width="33.33203125" customWidth="1"/>
    <col min="6" max="6" width="35.6640625" hidden="1" customWidth="1"/>
    <col min="7" max="7" width="38" customWidth="1"/>
    <col min="8" max="8" width="13.6640625" customWidth="1"/>
    <col min="9" max="11" width="20.6640625" customWidth="1"/>
    <col min="12" max="12" width="20.6640625" hidden="1" customWidth="1"/>
    <col min="13" max="15" width="20.6640625" customWidth="1"/>
    <col min="16" max="16" width="20.6640625" hidden="1" customWidth="1"/>
    <col min="17" max="18" width="20.6640625" customWidth="1"/>
    <col min="19" max="21" width="20.6640625" hidden="1" customWidth="1"/>
    <col min="22" max="22" width="20.6640625" customWidth="1"/>
    <col min="23" max="26" width="20.6640625" hidden="1" customWidth="1"/>
    <col min="27" max="28" width="20.6640625" customWidth="1"/>
    <col min="29" max="29" width="20.6640625" style="235" customWidth="1"/>
    <col min="30" max="30" width="3" style="235" customWidth="1"/>
    <col min="31" max="16383" width="1" hidden="1"/>
    <col min="16384" max="16384" width="2.33203125" hidden="1" customWidth="1"/>
  </cols>
  <sheetData>
    <row r="1" spans="4:53" hidden="1">
      <c r="I1">
        <v>0</v>
      </c>
      <c r="AC1"/>
      <c r="AD1"/>
      <c r="AR1" t="s">
        <v>394</v>
      </c>
    </row>
    <row r="2" spans="4:53" hidden="1">
      <c r="E2" t="s">
        <v>299</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440</v>
      </c>
      <c r="AZ2" t="s">
        <v>461</v>
      </c>
      <c r="BA2" t="s">
        <v>462</v>
      </c>
    </row>
    <row r="3" spans="4:53" hidden="1">
      <c r="AC3"/>
      <c r="AD3"/>
      <c r="AR3" t="s">
        <v>383</v>
      </c>
    </row>
    <row r="4" spans="4:53" hidden="1">
      <c r="AC4"/>
      <c r="AD4"/>
      <c r="AR4" t="s">
        <v>335</v>
      </c>
    </row>
    <row r="5" spans="4:53" hidden="1">
      <c r="AC5"/>
      <c r="AD5"/>
      <c r="AR5" t="s">
        <v>384</v>
      </c>
    </row>
    <row r="6" spans="4:53" hidden="1">
      <c r="AC6"/>
      <c r="AD6"/>
      <c r="AR6" t="s">
        <v>343</v>
      </c>
    </row>
    <row r="7" spans="4:53" ht="15" customHeight="1">
      <c r="AC7"/>
      <c r="AD7"/>
    </row>
    <row r="8" spans="4:53" ht="15" customHeight="1">
      <c r="AC8"/>
      <c r="AD8"/>
    </row>
    <row r="9" spans="4:53" ht="29.25" customHeight="1">
      <c r="D9" s="521" t="s">
        <v>119</v>
      </c>
      <c r="E9" s="443" t="s">
        <v>34</v>
      </c>
      <c r="F9" s="443"/>
      <c r="G9" s="521" t="s">
        <v>118</v>
      </c>
      <c r="H9" s="443" t="s">
        <v>1</v>
      </c>
      <c r="I9" s="443" t="s">
        <v>368</v>
      </c>
      <c r="J9" s="443" t="s">
        <v>3</v>
      </c>
      <c r="K9" s="443" t="s">
        <v>4</v>
      </c>
      <c r="L9" s="443" t="s">
        <v>5</v>
      </c>
      <c r="M9" s="443" t="s">
        <v>6</v>
      </c>
      <c r="N9" s="443" t="s">
        <v>7</v>
      </c>
      <c r="O9" s="443" t="s">
        <v>8</v>
      </c>
      <c r="P9" s="443"/>
      <c r="Q9" s="443"/>
      <c r="R9" s="443"/>
      <c r="S9" s="443" t="s">
        <v>9</v>
      </c>
      <c r="T9" s="521" t="s">
        <v>447</v>
      </c>
      <c r="U9" s="521" t="s">
        <v>116</v>
      </c>
      <c r="V9" s="443" t="s">
        <v>89</v>
      </c>
      <c r="W9" s="443" t="s">
        <v>12</v>
      </c>
      <c r="X9" s="443"/>
      <c r="Y9" s="443" t="s">
        <v>13</v>
      </c>
      <c r="Z9" s="443"/>
      <c r="AA9" s="443" t="s">
        <v>14</v>
      </c>
      <c r="AB9" s="443" t="s">
        <v>441</v>
      </c>
      <c r="AC9" s="521" t="s">
        <v>459</v>
      </c>
      <c r="AD9"/>
      <c r="AV9" t="s">
        <v>34</v>
      </c>
    </row>
    <row r="10" spans="4:53" ht="31.5" customHeight="1">
      <c r="D10" s="456"/>
      <c r="E10" s="443"/>
      <c r="F10" s="443"/>
      <c r="G10" s="456"/>
      <c r="H10" s="443"/>
      <c r="I10" s="443"/>
      <c r="J10" s="443"/>
      <c r="K10" s="443"/>
      <c r="L10" s="443"/>
      <c r="M10" s="443"/>
      <c r="N10" s="443"/>
      <c r="O10" s="443" t="s">
        <v>15</v>
      </c>
      <c r="P10" s="443"/>
      <c r="Q10" s="443"/>
      <c r="R10" s="443" t="s">
        <v>16</v>
      </c>
      <c r="S10" s="443"/>
      <c r="T10" s="456"/>
      <c r="U10" s="456"/>
      <c r="V10" s="443"/>
      <c r="W10" s="443"/>
      <c r="X10" s="443"/>
      <c r="Y10" s="443"/>
      <c r="Z10" s="443"/>
      <c r="AA10" s="443"/>
      <c r="AB10" s="443"/>
      <c r="AC10" s="456"/>
      <c r="AD10"/>
      <c r="AV10" t="s">
        <v>379</v>
      </c>
    </row>
    <row r="11" spans="4:53" ht="78.75" customHeight="1">
      <c r="D11" s="442"/>
      <c r="E11" s="443"/>
      <c r="F11" s="443"/>
      <c r="G11" s="442"/>
      <c r="H11" s="443"/>
      <c r="I11" s="443"/>
      <c r="J11" s="443"/>
      <c r="K11" s="443"/>
      <c r="L11" s="443"/>
      <c r="M11" s="443"/>
      <c r="N11" s="443"/>
      <c r="O11" s="27" t="s">
        <v>17</v>
      </c>
      <c r="P11" s="27" t="s">
        <v>18</v>
      </c>
      <c r="Q11" s="27" t="s">
        <v>19</v>
      </c>
      <c r="R11" s="443"/>
      <c r="S11" s="443"/>
      <c r="T11" s="442"/>
      <c r="U11" s="442"/>
      <c r="V11" s="443"/>
      <c r="W11" s="27" t="s">
        <v>20</v>
      </c>
      <c r="X11" s="27" t="s">
        <v>21</v>
      </c>
      <c r="Y11" s="27" t="s">
        <v>20</v>
      </c>
      <c r="Z11" s="27" t="s">
        <v>21</v>
      </c>
      <c r="AA11" s="443"/>
      <c r="AB11" s="443"/>
      <c r="AC11" s="442"/>
      <c r="AD11"/>
    </row>
    <row r="12" spans="4:53" ht="24" customHeight="1">
      <c r="D12" s="8" t="s">
        <v>74</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70"/>
      <c r="F13" s="64"/>
      <c r="G13" s="64"/>
      <c r="H13" s="13"/>
      <c r="I13" s="13"/>
      <c r="J13" s="13"/>
      <c r="K13" s="38"/>
      <c r="L13" s="38"/>
      <c r="M13" s="188" t="str">
        <f>+IFERROR(IF(COUNT(J13:L13),ROUND(SUM(J13:L13),0),""),"")</f>
        <v/>
      </c>
      <c r="N13" s="186" t="str">
        <f>+IFERROR(IF(COUNT(M13),ROUND(M13/'Shareholding Pattern'!$L$78*100,2),""),0)</f>
        <v/>
      </c>
      <c r="O13" s="223" t="str">
        <f>IF(J13="","",J13)</f>
        <v/>
      </c>
      <c r="P13" s="170"/>
      <c r="Q13" s="187" t="str">
        <f>+IFERROR(IF(COUNT(O13:P13),ROUND(SUM(O13,P13),2),""),"")</f>
        <v/>
      </c>
      <c r="R13" s="186" t="str">
        <f>+IFERROR(IF(COUNT(Q13),ROUND(Q13/('Shareholding Pattern'!$P$79)*100,2),""),0)</f>
        <v/>
      </c>
      <c r="S13" s="38"/>
      <c r="T13" s="38"/>
      <c r="U13" s="189" t="str">
        <f>+IFERROR(IF(COUNT(S13:T13),ROUND(SUM(S13:T13),0),""),"")</f>
        <v/>
      </c>
      <c r="V13" s="186" t="str">
        <f>+IFERROR(IF(COUNT(M13,U13),ROUND(SUM(U13,M13)/SUM('Shareholding Pattern'!$L$78,'Shareholding Pattern'!$T$78)*100,2),""),0)</f>
        <v/>
      </c>
      <c r="W13" s="38"/>
      <c r="X13" s="186" t="str">
        <f>+IFERROR(IF(COUNT(W13),ROUND(SUM(W13)/SUM(M13)*100,2),""),0)</f>
        <v/>
      </c>
      <c r="Y13" s="38"/>
      <c r="Z13" s="186" t="str">
        <f>+IFERROR(IF(COUNT(Y13),ROUND(SUM(Y13)/SUM(M13)*100,2),""),0)</f>
        <v/>
      </c>
      <c r="AA13" s="174"/>
      <c r="AB13" s="228"/>
      <c r="AC13" s="264"/>
      <c r="AD13" s="234" t="str">
        <f>IF(COUNT(H15:$AA$14999)=0,"",SUM(AC1:AC65533))</f>
        <v/>
      </c>
      <c r="AF13" s="298">
        <f>IF(SUM(I13:AA13)&gt;0,1,0)</f>
        <v>0</v>
      </c>
      <c r="AG13" s="298" t="str">
        <f>IF(COUNT(H15:$AA$14993)=0,"",SUM(AF1:AF65527))</f>
        <v/>
      </c>
    </row>
    <row r="14" spans="4:53" ht="24.75" customHeight="1">
      <c r="D14" s="73"/>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3" ht="18.75" hidden="1" customHeight="1">
      <c r="D15" s="34"/>
      <c r="Z15" s="175"/>
    </row>
    <row r="16" spans="4:53" ht="20.100000000000001" customHeight="1">
      <c r="D16" s="48"/>
      <c r="E16" s="176" t="s">
        <v>392</v>
      </c>
      <c r="F16" s="30"/>
      <c r="G16" s="49"/>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+IFERROR(IF(COUNT(W16),ROUND(SUM(W16)/SUM(M16)*100,2),""),0)</f>
        <v/>
      </c>
      <c r="Y16" s="52" t="str">
        <f>+IFERROR(IF(COUNT(Y14:Y15),ROUND(SUM(Y14:Y15),0),""),"")</f>
        <v/>
      </c>
      <c r="Z16" s="186" t="str">
        <f>+IFERROR(IF(COUNT(Y16),ROUND(SUM(Y16)/SUM(M16)*100,2),""),0)</f>
        <v/>
      </c>
      <c r="AA16" s="52" t="str">
        <f>+IFERROR(IF(COUNT(AA14:AA15),ROUND(SUM(AA14:AA15),0),""),"")</f>
        <v/>
      </c>
    </row>
  </sheetData>
  <sheetProtection password="F884" sheet="1" objects="1" scenarios="1"/>
  <sortState xmlns:xlrd2="http://schemas.microsoft.com/office/spreadsheetml/2017/richdata2" ref="G15:AA20">
    <sortCondition ref="AA15"/>
  </sortState>
  <mergeCells count="23">
    <mergeCell ref="AC9:AC11"/>
    <mergeCell ref="T9:T11"/>
    <mergeCell ref="U9:U11"/>
    <mergeCell ref="O10:Q10"/>
    <mergeCell ref="R10:R11"/>
    <mergeCell ref="S9:S11"/>
    <mergeCell ref="O9:R9"/>
    <mergeCell ref="AB9:AB11"/>
    <mergeCell ref="W9:X10"/>
    <mergeCell ref="Y9:Z10"/>
    <mergeCell ref="AA9:AA11"/>
    <mergeCell ref="V9:V11"/>
    <mergeCell ref="D9:D11"/>
    <mergeCell ref="I9:I11"/>
    <mergeCell ref="E9:E11"/>
    <mergeCell ref="F9:F11"/>
    <mergeCell ref="H9:H11"/>
    <mergeCell ref="G9:G11"/>
    <mergeCell ref="J9:J11"/>
    <mergeCell ref="K9:K11"/>
    <mergeCell ref="L9:L11"/>
    <mergeCell ref="M9:M11"/>
    <mergeCell ref="N9:N11"/>
  </mergeCells>
  <dataValidations count="8">
    <dataValidation type="whole" operator="lessThanOrEqual" allowBlank="1" showInputMessage="1" showErrorMessage="1" sqref="AA13:AB13" xr:uid="{00000000-0002-0000-0900-000000000000}">
      <formula1>M13</formula1>
    </dataValidation>
    <dataValidation type="whole" operator="lessThanOrEqual" allowBlank="1" showInputMessage="1" showErrorMessage="1" sqref="W13" xr:uid="{00000000-0002-0000-0900-000001000000}">
      <formula1>J13</formula1>
    </dataValidation>
    <dataValidation type="whole" operator="lessThanOrEqual" allowBlank="1" showInputMessage="1" showErrorMessage="1" sqref="Y13" xr:uid="{00000000-0002-0000-0900-000002000000}">
      <formula1>J13</formula1>
    </dataValidation>
    <dataValidation type="textLength" operator="equal" allowBlank="1" showInputMessage="1" showErrorMessage="1" prompt="[A-Z][A-Z][A-Z][A-Z][A-Z][0-9][0-9][0-9][0-9][A-Z]_x000a__x000a_In absence of PAN write : ZZZZZ9999Z" sqref="H13" xr:uid="{00000000-0002-0000-0900-000003000000}">
      <formula1>10</formula1>
    </dataValidation>
    <dataValidation type="whole" operator="greaterThanOrEqual" allowBlank="1" showInputMessage="1" showErrorMessage="1" sqref="S13:T13 I13:L13 O13:P13" xr:uid="{00000000-0002-0000-0900-000004000000}">
      <formula1>0</formula1>
    </dataValidation>
    <dataValidation type="list" allowBlank="1" showInputMessage="1" showErrorMessage="1" sqref="E13" xr:uid="{00000000-0002-0000-0900-000005000000}">
      <formula1>$AR$1:$AR$6</formula1>
    </dataValidation>
    <dataValidation type="list" allowBlank="1" showInputMessage="1" showErrorMessage="1" sqref="F13" xr:uid="{00000000-0002-0000-0900-000006000000}">
      <formula1>$AV$9:$AV$10</formula1>
    </dataValidation>
    <dataValidation type="list" allowBlank="1" showInputMessage="1" showErrorMessage="1" sqref="AC13" xr:uid="{00000000-0002-0000-0900-000007000000}">
      <formula1>$AZ$2:$BA$2</formula1>
    </dataValidation>
  </dataValidations>
  <hyperlinks>
    <hyperlink ref="H16" location="'Shareholding Pattern'!F17" display="Total" xr:uid="{00000000-0004-0000-0900-000000000000}"/>
    <hyperlink ref="E16" location="'Shareholding Pattern'!F17" display="Total" xr:uid="{00000000-0004-0000-0900-000001000000}"/>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2" tint="-9.9978637043366805E-2"/>
  </sheetPr>
  <dimension ref="B1:XFC17"/>
  <sheetViews>
    <sheetView showGridLines="0" topLeftCell="A9" zoomScale="85" zoomScaleNormal="85" workbookViewId="0">
      <selection activeCell="F17" sqref="F17"/>
    </sheetView>
  </sheetViews>
  <sheetFormatPr defaultColWidth="0" defaultRowHeight="14.4"/>
  <cols>
    <col min="1" max="1" width="2" customWidth="1"/>
    <col min="2" max="2" width="1.5546875" hidden="1" customWidth="1"/>
    <col min="3" max="3" width="1.6640625" hidden="1" customWidth="1"/>
    <col min="4" max="4" width="2.33203125" hidden="1" customWidth="1"/>
    <col min="5" max="5" width="7.109375" customWidth="1"/>
    <col min="6" max="6" width="35.6640625" customWidth="1"/>
    <col min="7" max="7" width="13.6640625" customWidth="1"/>
    <col min="8" max="9" width="20.6640625" customWidth="1"/>
    <col min="10"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4" width="20.6640625" hidden="1" customWidth="1"/>
    <col min="25" max="27" width="20.6640625" customWidth="1"/>
    <col min="28" max="28" width="3.44140625" customWidth="1"/>
    <col min="29" max="16383" width="1.88671875" hidden="1"/>
  </cols>
  <sheetData>
    <row r="1" spans="2:45" hidden="1">
      <c r="B1" s="299" t="s">
        <v>855</v>
      </c>
      <c r="E1">
        <v>1</v>
      </c>
      <c r="I1">
        <v>1</v>
      </c>
    </row>
    <row r="2" spans="2: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2:45" hidden="1"/>
    <row r="4" spans="2:45" hidden="1"/>
    <row r="5" spans="2:45" hidden="1"/>
    <row r="7" spans="2:45" ht="15" customHeight="1"/>
    <row r="8" spans="2:45" ht="15" customHeight="1"/>
    <row r="9" spans="2:45"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13</v>
      </c>
      <c r="X9" s="443"/>
      <c r="Y9" s="443" t="s">
        <v>14</v>
      </c>
      <c r="Z9" s="443" t="s">
        <v>441</v>
      </c>
      <c r="AA9" s="521" t="s">
        <v>459</v>
      </c>
    </row>
    <row r="10" spans="2:45"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43"/>
      <c r="Z10" s="443"/>
      <c r="AA10" s="456"/>
    </row>
    <row r="11" spans="2:45"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27" t="s">
        <v>20</v>
      </c>
      <c r="X11" s="27" t="s">
        <v>21</v>
      </c>
      <c r="Y11" s="443"/>
      <c r="Z11" s="443"/>
      <c r="AA11" s="442"/>
    </row>
    <row r="12" spans="2:45" s="5" customFormat="1" ht="33" customHeight="1">
      <c r="E12" s="8" t="s">
        <v>75</v>
      </c>
      <c r="F12" s="225" t="s">
        <v>38</v>
      </c>
      <c r="G12" s="25"/>
      <c r="H12" s="25"/>
      <c r="I12" s="25"/>
      <c r="J12" s="25"/>
      <c r="K12" s="25"/>
      <c r="L12" s="25"/>
      <c r="M12" s="25"/>
      <c r="N12" s="25"/>
      <c r="O12" s="25"/>
      <c r="P12" s="25"/>
      <c r="Q12" s="25"/>
      <c r="R12" s="25"/>
      <c r="S12" s="25"/>
      <c r="T12" s="25"/>
      <c r="U12" s="25"/>
      <c r="V12" s="25"/>
      <c r="W12" s="25"/>
      <c r="X12" s="25"/>
      <c r="Y12" s="25"/>
      <c r="Z12" s="25"/>
      <c r="AA12" s="26"/>
    </row>
    <row r="13" spans="2:45" s="10" customFormat="1" ht="18.75"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f>IF(COUNT(H16:$Y$15001)=0,"",SUM(AC1:AC65534))</f>
        <v>1</v>
      </c>
    </row>
    <row r="14" spans="2: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2:45" ht="24.75" customHeight="1">
      <c r="E15" s="53">
        <v>1</v>
      </c>
      <c r="F15" s="375" t="s">
        <v>869</v>
      </c>
      <c r="G15" s="376" t="s">
        <v>870</v>
      </c>
      <c r="H15" s="38">
        <v>5522972</v>
      </c>
      <c r="I15" s="38"/>
      <c r="J15" s="38"/>
      <c r="K15" s="374">
        <f>+IFERROR(IF(COUNT(H15:J15),ROUND(SUM(H15:J15),0),""),"")</f>
        <v>5522972</v>
      </c>
      <c r="L15" s="42">
        <f>+IFERROR(IF(COUNT(K15),ROUND(K15/'Shareholding Pattern'!$L$78*100,2),""),0)</f>
        <v>35.729999999999997</v>
      </c>
      <c r="M15" s="170">
        <f>IF(H15="","",H15)</f>
        <v>5522972</v>
      </c>
      <c r="N15" s="170"/>
      <c r="O15" s="229">
        <f>+IFERROR(IF(COUNT(M15:N15),ROUND(SUM(M15,N15),2),""),"")</f>
        <v>5522972</v>
      </c>
      <c r="P15" s="42">
        <f>+IFERROR(IF(COUNT(O15),ROUND(O15/('Shareholding Pattern'!$P$79)*100,2),""),0)</f>
        <v>35.729999999999997</v>
      </c>
      <c r="Q15" s="38"/>
      <c r="R15" s="38"/>
      <c r="S15" s="374" t="str">
        <f>+IFERROR(IF(COUNT(Q15:R15),ROUND(SUM(Q15:R15),0),""),"")</f>
        <v/>
      </c>
      <c r="T15" s="14">
        <f>+IFERROR(IF(COUNT(K15,S15),ROUND(SUM(S15,K15)/SUM('Shareholding Pattern'!$L$78,'Shareholding Pattern'!$T$78)*100,2),""),0)</f>
        <v>35.729999999999997</v>
      </c>
      <c r="U15" s="38"/>
      <c r="V15" s="14" t="str">
        <f>+IFERROR(IF(COUNT(U15),ROUND(SUM(U15)/SUM(K15)*100,2),""),0)</f>
        <v/>
      </c>
      <c r="W15" s="38"/>
      <c r="X15" s="14" t="str">
        <f>+IFERROR(IF(COUNT(W15),ROUND(SUM(W15)/SUM(K15)*100,2),""),0)</f>
        <v/>
      </c>
      <c r="Y15" s="38">
        <v>5522972</v>
      </c>
      <c r="Z15" s="228"/>
      <c r="AA15" s="264" t="s">
        <v>461</v>
      </c>
      <c r="AB15" s="10"/>
      <c r="AC15" s="10">
        <f>IF(SUM(H15:Y15)&gt;0,1,0)</f>
        <v>1</v>
      </c>
    </row>
    <row r="16" spans="2:45" ht="24.9" hidden="1" customHeight="1">
      <c r="E16" s="2"/>
      <c r="F16" s="3"/>
      <c r="G16" s="3"/>
      <c r="H16" s="3"/>
      <c r="I16" s="3"/>
      <c r="J16" s="3"/>
      <c r="K16" s="3"/>
      <c r="L16" s="3"/>
      <c r="M16" s="3"/>
      <c r="N16" s="3"/>
      <c r="O16" s="3"/>
      <c r="P16" s="3"/>
      <c r="Q16" s="3"/>
      <c r="R16" s="3"/>
      <c r="S16" s="3"/>
      <c r="T16" s="3"/>
      <c r="U16" s="3"/>
      <c r="V16" s="3"/>
      <c r="W16" s="3"/>
      <c r="X16" s="3"/>
      <c r="Y16" s="36"/>
    </row>
    <row r="17" spans="5:25" ht="20.100000000000001" customHeight="1">
      <c r="E17" s="31"/>
      <c r="F17" s="57" t="s">
        <v>392</v>
      </c>
      <c r="G17" s="57" t="s">
        <v>19</v>
      </c>
      <c r="H17" s="44">
        <f>+IFERROR(IF(COUNT(H14:H16),ROUND(SUM(H14:H16),0),""),"")</f>
        <v>5522972</v>
      </c>
      <c r="I17" s="44" t="str">
        <f>+IFERROR(IF(COUNT(I14:I16),ROUND(SUM(I14:I16),0),""),"")</f>
        <v/>
      </c>
      <c r="J17" s="44" t="str">
        <f>+IFERROR(IF(COUNT(J14:J16),ROUND(SUM(J14:J16),0),""),"")</f>
        <v/>
      </c>
      <c r="K17" s="44">
        <f>+IFERROR(IF(COUNT(K14:K16),ROUND(SUM(K14:K16),0),""),"")</f>
        <v>5522972</v>
      </c>
      <c r="L17" s="14">
        <f>+IFERROR(IF(COUNT(K17),ROUND(K17/'Shareholding Pattern'!$L$78*100,2),""),0)</f>
        <v>35.729999999999997</v>
      </c>
      <c r="M17" s="29">
        <f>+IFERROR(IF(COUNT(M14:M16),ROUND(SUM(M14:M16),0),""),"")</f>
        <v>5522972</v>
      </c>
      <c r="N17" s="29" t="str">
        <f>+IFERROR(IF(COUNT(N14:N16),ROUND(SUM(N14:N16),0),""),"")</f>
        <v/>
      </c>
      <c r="O17" s="29">
        <f>+IFERROR(IF(COUNT(O14:O16),ROUND(SUM(O14:O16),0),""),"")</f>
        <v>5522972</v>
      </c>
      <c r="P17" s="14">
        <f>+IFERROR(IF(COUNT(O17),ROUND(O17/('Shareholding Pattern'!$P$79)*100,2),""),0)</f>
        <v>35.729999999999997</v>
      </c>
      <c r="Q17" s="44" t="str">
        <f>+IFERROR(IF(COUNT(Q14:Q16),ROUND(SUM(Q14:Q16),0),""),"")</f>
        <v/>
      </c>
      <c r="R17" s="44" t="str">
        <f>+IFERROR(IF(COUNT(R14:R16),ROUND(SUM(R14:R16),0),""),"")</f>
        <v/>
      </c>
      <c r="S17" s="44" t="str">
        <f>+IFERROR(IF(COUNT(S14:S16),ROUND(SUM(S14:S16),0),""),"")</f>
        <v/>
      </c>
      <c r="T17" s="14">
        <f>+IFERROR(IF(COUNT(K17,S17),ROUND(SUM(S17,K17)/SUM('Shareholding Pattern'!$L$78,'Shareholding Pattern'!$T$78)*100,2),""),0)</f>
        <v>35.729999999999997</v>
      </c>
      <c r="U17" s="44" t="str">
        <f>+IFERROR(IF(COUNT(U14:U16),ROUND(SUM(U14:U16),0),""),"")</f>
        <v/>
      </c>
      <c r="V17" s="14" t="str">
        <f>+IFERROR(IF(COUNT(U17),ROUND(SUM(U17)/SUM(K17)*100,2),""),0)</f>
        <v/>
      </c>
      <c r="W17" s="44" t="str">
        <f>+IFERROR(IF(COUNT(W14:W16),ROUND(SUM(W14:W16),0),""),"")</f>
        <v/>
      </c>
      <c r="X17" s="14" t="str">
        <f>+IFERROR(IF(COUNT(W17),ROUND(SUM(W17)/SUM(K17)*100,2),""),0)</f>
        <v/>
      </c>
      <c r="Y17" s="44">
        <f>+IFERROR(IF(COUNT(Y14:Y16),ROUND(SUM(Y14:Y16),0),""),"")</f>
        <v>5522972</v>
      </c>
    </row>
  </sheetData>
  <sheetProtection password="F884"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W15" xr:uid="{00000000-0002-0000-0A00-000000000000}">
      <formula1>H13</formula1>
    </dataValidation>
    <dataValidation type="whole" operator="lessThanOrEqual" allowBlank="1" showInputMessage="1" showErrorMessage="1" sqref="U13 U15" xr:uid="{00000000-0002-0000-0A00-000001000000}">
      <formula1>H13</formula1>
    </dataValidation>
    <dataValidation type="whole" operator="lessThanOrEqual" allowBlank="1" showInputMessage="1" showErrorMessage="1" sqref="Y13 Y15" xr:uid="{00000000-0002-0000-0A00-000002000000}">
      <formula1>K13</formula1>
    </dataValidation>
    <dataValidation type="whole" operator="greaterThanOrEqual" allowBlank="1" showInputMessage="1" showErrorMessage="1" sqref="Q13:R13 M13:N13 H13:J13 Q15:R15 M15:N15 H15:J15" xr:uid="{00000000-0002-0000-0A00-000003000000}">
      <formula1>0</formula1>
    </dataValidation>
    <dataValidation type="textLength" operator="equal" allowBlank="1" showInputMessage="1" showErrorMessage="1" prompt="[A-Z][A-Z][A-Z][A-Z][A-Z][0-9][0-9][0-9][0-9][A-Z]_x000a__x000a_In absence of PAN write : ZZZZZ9999Z" sqref="G13 G15" xr:uid="{00000000-0002-0000-0A00-000004000000}">
      <formula1>10</formula1>
    </dataValidation>
    <dataValidation type="list" allowBlank="1" showInputMessage="1" showErrorMessage="1" sqref="AA13 AA15" xr:uid="{00000000-0002-0000-0A00-000005000000}">
      <formula1>$AR$2:$AS$2</formula1>
    </dataValidation>
  </dataValidations>
  <hyperlinks>
    <hyperlink ref="G17" location="'Shareholding Pattern'!F20" display="Total" xr:uid="{00000000-0004-0000-0A00-000000000000}"/>
    <hyperlink ref="F17" location="'Shareholding Pattern'!F20" display="Total" xr:uid="{00000000-0004-0000-0A00-000001000000}"/>
  </hyperlink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macro="[0]!opentextblock">
                <anchor moveWithCells="1" sizeWithCells="1">
                  <from>
                    <xdr:col>25</xdr:col>
                    <xdr:colOff>60960</xdr:colOff>
                    <xdr:row>14</xdr:row>
                    <xdr:rowOff>60960</xdr:rowOff>
                  </from>
                  <to>
                    <xdr:col>25</xdr:col>
                    <xdr:colOff>1356360</xdr:colOff>
                    <xdr:row>14</xdr:row>
                    <xdr:rowOff>266700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4.4"/>
  <cols>
    <col min="1" max="1" width="2" customWidth="1"/>
    <col min="2" max="2" width="1.5546875" hidden="1" customWidth="1"/>
    <col min="3" max="3" width="1.6640625" hidden="1" customWidth="1"/>
    <col min="4" max="4" width="2.33203125" hidden="1" customWidth="1"/>
    <col min="5" max="5" width="7.109375" customWidth="1"/>
    <col min="6" max="6" width="35.6640625" customWidth="1"/>
    <col min="7" max="7" width="13.6640625" customWidth="1"/>
    <col min="8" max="9" width="20.6640625" customWidth="1"/>
    <col min="10"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4" width="20.6640625" hidden="1" customWidth="1"/>
    <col min="25" max="27" width="20.6640625" customWidth="1"/>
    <col min="28" max="28" width="2.5546875" customWidth="1"/>
    <col min="29" max="16384" width="2"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13</v>
      </c>
      <c r="X9" s="443"/>
      <c r="Y9" s="443" t="s">
        <v>14</v>
      </c>
      <c r="Z9" s="443" t="s">
        <v>441</v>
      </c>
      <c r="AA9" s="521" t="s">
        <v>459</v>
      </c>
    </row>
    <row r="10" spans="5:45"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43"/>
      <c r="Z10" s="443"/>
      <c r="AA10" s="456"/>
    </row>
    <row r="11" spans="5:45"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27" t="s">
        <v>20</v>
      </c>
      <c r="X11" s="27" t="s">
        <v>21</v>
      </c>
      <c r="Y11" s="443"/>
      <c r="Z11" s="443"/>
      <c r="AA11" s="442"/>
    </row>
    <row r="12" spans="5:45" ht="21" customHeight="1">
      <c r="E12" s="8" t="s">
        <v>75</v>
      </c>
      <c r="F12" s="225" t="s">
        <v>39</v>
      </c>
      <c r="G12" s="25"/>
      <c r="H12" s="25"/>
      <c r="I12" s="25"/>
      <c r="J12" s="25"/>
      <c r="K12" s="25"/>
      <c r="L12" s="25"/>
      <c r="M12" s="25"/>
      <c r="N12" s="25"/>
      <c r="O12" s="25"/>
      <c r="P12" s="25"/>
      <c r="Q12" s="25"/>
      <c r="R12" s="25"/>
      <c r="S12" s="25"/>
      <c r="T12" s="25"/>
      <c r="U12" s="25"/>
      <c r="V12" s="25"/>
      <c r="W12" s="25"/>
      <c r="X12" s="25"/>
      <c r="Y12" s="25"/>
      <c r="Z12" s="25"/>
      <c r="AA12" s="26"/>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IF(SUM(H13:I13)&gt;0,1,0)</f>
        <v>0</v>
      </c>
      <c r="AD13" s="10" t="str">
        <f>IF(COUNT(H15:$Y$15000)=0,"",SUM(AC1:AC65533))</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5.7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row r="23" spans="9:9">
      <c r="I23" t="s">
        <v>382</v>
      </c>
    </row>
  </sheetData>
  <sheetProtection password="F884"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B00-000000000000}">
      <formula1>H13</formula1>
    </dataValidation>
    <dataValidation type="whole" operator="lessThanOrEqual" allowBlank="1" showInputMessage="1" showErrorMessage="1" sqref="U13" xr:uid="{00000000-0002-0000-0B00-000001000000}">
      <formula1>H13</formula1>
    </dataValidation>
    <dataValidation type="whole" operator="lessThanOrEqual" allowBlank="1" showInputMessage="1" showErrorMessage="1" sqref="Y13" xr:uid="{00000000-0002-0000-0B00-000002000000}">
      <formula1>K13</formula1>
    </dataValidation>
    <dataValidation type="textLength" operator="equal" allowBlank="1" showInputMessage="1" showErrorMessage="1" prompt="[A-Z][A-Z][A-Z][A-Z][A-Z][0-9][0-9][0-9][0-9][A-Z]_x000a__x000a_In absence of PAN write : ZZZZZ9999Z" sqref="G13" xr:uid="{00000000-0002-0000-0B00-000003000000}">
      <formula1>10</formula1>
    </dataValidation>
    <dataValidation type="whole" operator="greaterThanOrEqual" allowBlank="1" showInputMessage="1" showErrorMessage="1" sqref="Q13:R13 H13:J13 M13:N13" xr:uid="{00000000-0002-0000-0B00-000004000000}">
      <formula1>0</formula1>
    </dataValidation>
    <dataValidation type="list" allowBlank="1" showInputMessage="1" showErrorMessage="1" sqref="AA13" xr:uid="{00000000-0002-0000-0B00-000005000000}">
      <formula1>$AR$2:$AS$2</formula1>
    </dataValidation>
  </dataValidations>
  <hyperlinks>
    <hyperlink ref="G16" location="'Shareholding Pattern'!F21" display="Total" xr:uid="{00000000-0004-0000-0B00-000000000000}"/>
    <hyperlink ref="F16" location="'Shareholding Pattern'!F21" display="Total" xr:uid="{00000000-0004-0000-0B00-000001000000}"/>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4.4"/>
  <cols>
    <col min="1" max="1" width="2" customWidth="1"/>
    <col min="2" max="2" width="1.5546875" hidden="1" customWidth="1"/>
    <col min="3" max="3" width="1.6640625" hidden="1" customWidth="1"/>
    <col min="4" max="4" width="2.33203125" hidden="1" customWidth="1"/>
    <col min="5" max="5" width="7.109375" customWidth="1"/>
    <col min="6" max="6" width="35.6640625" customWidth="1"/>
    <col min="7" max="7" width="13.6640625" customWidth="1"/>
    <col min="8" max="9" width="20.6640625" customWidth="1"/>
    <col min="10"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4" width="20.6640625" hidden="1" customWidth="1"/>
    <col min="25" max="27" width="20.6640625" customWidth="1"/>
    <col min="28" max="28" width="3.33203125" customWidth="1"/>
    <col min="29" max="16384" width="1.441406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13</v>
      </c>
      <c r="X9" s="443"/>
      <c r="Y9" s="443" t="s">
        <v>14</v>
      </c>
      <c r="Z9" s="443" t="s">
        <v>441</v>
      </c>
      <c r="AA9" s="521" t="s">
        <v>459</v>
      </c>
      <c r="AR9" t="s">
        <v>338</v>
      </c>
    </row>
    <row r="10" spans="5:45"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43"/>
      <c r="Z10" s="443"/>
      <c r="AA10" s="456"/>
      <c r="AR10" t="s">
        <v>339</v>
      </c>
    </row>
    <row r="11" spans="5:45"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27" t="s">
        <v>20</v>
      </c>
      <c r="X11" s="27" t="s">
        <v>21</v>
      </c>
      <c r="Y11" s="443"/>
      <c r="Z11" s="443"/>
      <c r="AA11" s="442"/>
      <c r="AR11" t="s">
        <v>344</v>
      </c>
    </row>
    <row r="12" spans="5:45" ht="21.75" customHeight="1">
      <c r="E12" s="8" t="s">
        <v>76</v>
      </c>
      <c r="F12" s="225" t="s">
        <v>40</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IF(COUNT(H15:$Y$15000)=0,"",SUM(AC1:AC65533))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75" hidden="1" customHeight="1">
      <c r="E15" s="2"/>
      <c r="F15" s="3"/>
      <c r="G15" s="3"/>
      <c r="H15" s="35"/>
      <c r="I15" s="3"/>
      <c r="J15" s="3"/>
      <c r="K15" s="3"/>
      <c r="L15" s="3"/>
      <c r="M15" s="3"/>
      <c r="N15" s="3"/>
      <c r="O15" s="3"/>
      <c r="P15" s="3"/>
      <c r="Q15" s="3"/>
      <c r="R15" s="3"/>
      <c r="S15" s="3"/>
      <c r="T15" s="3"/>
      <c r="U15" s="3"/>
      <c r="V15" s="3"/>
      <c r="W15" s="3"/>
      <c r="X15" s="3"/>
      <c r="Y15" s="36"/>
    </row>
    <row r="16" spans="5:45" ht="20.100000000000001" customHeight="1">
      <c r="E16" s="48"/>
      <c r="F16" s="105" t="s">
        <v>392</v>
      </c>
      <c r="G16" s="105"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password="F884" sheet="1" objects="1" scenarios="1"/>
  <mergeCells count="20">
    <mergeCell ref="M9:P9"/>
    <mergeCell ref="Q9:Q11"/>
    <mergeCell ref="AA9:AA11"/>
    <mergeCell ref="Z9:Z11"/>
    <mergeCell ref="E9:E11"/>
    <mergeCell ref="U9:V10"/>
    <mergeCell ref="W9:X10"/>
    <mergeCell ref="Y9:Y11"/>
    <mergeCell ref="F9:F11"/>
    <mergeCell ref="G9:G11"/>
    <mergeCell ref="H9:H11"/>
    <mergeCell ref="I9:I11"/>
    <mergeCell ref="T9:T11"/>
    <mergeCell ref="S9:S11"/>
    <mergeCell ref="M10:O10"/>
    <mergeCell ref="P10:P11"/>
    <mergeCell ref="R9:R11"/>
    <mergeCell ref="J9:J11"/>
    <mergeCell ref="K9:K11"/>
    <mergeCell ref="L9:L11"/>
  </mergeCells>
  <dataValidations count="6">
    <dataValidation type="whole" operator="lessThanOrEqual" allowBlank="1" showInputMessage="1" showErrorMessage="1" sqref="Y13" xr:uid="{00000000-0002-0000-0C00-000000000000}">
      <formula1>K13</formula1>
    </dataValidation>
    <dataValidation type="whole" operator="lessThanOrEqual" allowBlank="1" showInputMessage="1" showErrorMessage="1" sqref="U13" xr:uid="{00000000-0002-0000-0C00-000001000000}">
      <formula1>H13</formula1>
    </dataValidation>
    <dataValidation type="whole" operator="lessThanOrEqual" allowBlank="1" showInputMessage="1" showErrorMessage="1" sqref="W13" xr:uid="{00000000-0002-0000-0C00-000002000000}">
      <formula1>H13</formula1>
    </dataValidation>
    <dataValidation type="textLength" operator="equal" allowBlank="1" showInputMessage="1" showErrorMessage="1" prompt="[A-Z][A-Z][A-Z][A-Z][A-Z][0-9][0-9][0-9][0-9][A-Z]_x000a__x000a_In absence of PAN write : ZZZZZ9999Z" sqref="G13" xr:uid="{00000000-0002-0000-0C00-000003000000}">
      <formula1>10</formula1>
    </dataValidation>
    <dataValidation type="whole" operator="greaterThanOrEqual" allowBlank="1" showInputMessage="1" showErrorMessage="1" sqref="Q13:R13 M13:N13 H13:J13" xr:uid="{00000000-0002-0000-0C00-000004000000}">
      <formula1>0</formula1>
    </dataValidation>
    <dataValidation type="list" allowBlank="1" showInputMessage="1" showErrorMessage="1" sqref="AA13" xr:uid="{00000000-0002-0000-0C00-000005000000}">
      <formula1>$AR$2:$AS$2</formula1>
    </dataValidation>
  </dataValidations>
  <hyperlinks>
    <hyperlink ref="G16" location="'Shareholding Pattern'!F22" display="Total" xr:uid="{00000000-0004-0000-0C00-000000000000}"/>
    <hyperlink ref="F16" location="'Shareholding Pattern'!F22" display="Total" xr:uid="{00000000-0004-0000-0C00-000001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4.4"/>
  <cols>
    <col min="1" max="1" width="2" customWidth="1"/>
    <col min="2" max="2" width="1.5546875" hidden="1" customWidth="1"/>
    <col min="3" max="3" width="1.6640625" hidden="1" customWidth="1"/>
    <col min="4" max="4" width="2.33203125" hidden="1" customWidth="1"/>
    <col min="5" max="5" width="7.109375" customWidth="1"/>
    <col min="6" max="6" width="35.6640625" customWidth="1"/>
    <col min="7" max="7" width="13.6640625" customWidth="1"/>
    <col min="8" max="9" width="20.6640625" customWidth="1"/>
    <col min="10"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4" width="20.6640625" hidden="1" customWidth="1"/>
    <col min="25" max="27" width="20.6640625" customWidth="1"/>
    <col min="28" max="28" width="4.6640625" customWidth="1"/>
    <col min="29" max="16384" width="2.441406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13</v>
      </c>
      <c r="X9" s="443"/>
      <c r="Y9" s="443" t="s">
        <v>14</v>
      </c>
      <c r="Z9" s="443" t="s">
        <v>441</v>
      </c>
      <c r="AA9" s="521" t="s">
        <v>459</v>
      </c>
      <c r="AR9" t="s">
        <v>338</v>
      </c>
    </row>
    <row r="10" spans="5:45"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43"/>
      <c r="Z10" s="443"/>
      <c r="AA10" s="456"/>
      <c r="AR10" t="s">
        <v>339</v>
      </c>
    </row>
    <row r="11" spans="5:45"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27" t="s">
        <v>20</v>
      </c>
      <c r="X11" s="27" t="s">
        <v>21</v>
      </c>
      <c r="Y11" s="443"/>
      <c r="Z11" s="443"/>
      <c r="AA11" s="442"/>
      <c r="AR11" t="s">
        <v>344</v>
      </c>
    </row>
    <row r="12" spans="5:45" ht="21.75" customHeight="1">
      <c r="E12" s="8" t="s">
        <v>77</v>
      </c>
      <c r="F12" s="225" t="s">
        <v>41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IF(COUNT(H15:$Y$15000)=0,"",SUM(AC1:AC65533))</f>
        <v/>
      </c>
      <c r="AR13" s="10" t="s">
        <v>341</v>
      </c>
    </row>
    <row r="14" spans="5:45" ht="24.9"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24.9"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48"/>
      <c r="F16" s="49" t="s">
        <v>390</v>
      </c>
      <c r="G16" s="49"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password="F884" sheet="1" objects="1" scenarios="1"/>
  <mergeCells count="20">
    <mergeCell ref="AA9:AA11"/>
    <mergeCell ref="U9:V10"/>
    <mergeCell ref="Z9:Z11"/>
    <mergeCell ref="W9:X10"/>
    <mergeCell ref="Y9:Y11"/>
    <mergeCell ref="J9:J11"/>
    <mergeCell ref="K9:K11"/>
    <mergeCell ref="L9:L11"/>
    <mergeCell ref="M9:P9"/>
    <mergeCell ref="Q9:Q11"/>
    <mergeCell ref="T9:T11"/>
    <mergeCell ref="S9:S11"/>
    <mergeCell ref="M10:O10"/>
    <mergeCell ref="P10:P11"/>
    <mergeCell ref="R9:R11"/>
    <mergeCell ref="E9:E11"/>
    <mergeCell ref="F9:F11"/>
    <mergeCell ref="G9:G11"/>
    <mergeCell ref="H9:H11"/>
    <mergeCell ref="I9:I11"/>
  </mergeCells>
  <dataValidations count="6">
    <dataValidation type="whole" operator="lessThanOrEqual" allowBlank="1" showInputMessage="1" showErrorMessage="1" sqref="W13" xr:uid="{00000000-0002-0000-0D00-000000000000}">
      <formula1>H13</formula1>
    </dataValidation>
    <dataValidation type="whole" operator="lessThanOrEqual" allowBlank="1" showInputMessage="1" showErrorMessage="1" sqref="U13" xr:uid="{00000000-0002-0000-0D00-000001000000}">
      <formula1>H13</formula1>
    </dataValidation>
    <dataValidation type="whole" operator="lessThanOrEqual" allowBlank="1" showInputMessage="1" showErrorMessage="1" sqref="Y13" xr:uid="{00000000-0002-0000-0D00-000002000000}">
      <formula1>K13</formula1>
    </dataValidation>
    <dataValidation type="textLength" operator="equal" allowBlank="1" showInputMessage="1" showErrorMessage="1" prompt="[A-Z][A-Z][A-Z][A-Z][A-Z][0-9][0-9][0-9][0-9][A-Z]_x000a__x000a_In absence of PAN write : ZZZZZ9999Z" sqref="G13" xr:uid="{00000000-0002-0000-0D00-000003000000}">
      <formula1>10</formula1>
    </dataValidation>
    <dataValidation type="whole" operator="greaterThanOrEqual" allowBlank="1" showInputMessage="1" showErrorMessage="1" sqref="Q13:R13 M13:N13 H13:J13" xr:uid="{00000000-0002-0000-0D00-000004000000}">
      <formula1>0</formula1>
    </dataValidation>
    <dataValidation type="list" allowBlank="1" showInputMessage="1" showErrorMessage="1" sqref="AA13" xr:uid="{00000000-0002-0000-0D00-000005000000}">
      <formula1>$AR$2:$AS$2</formula1>
    </dataValidation>
  </dataValidations>
  <hyperlinks>
    <hyperlink ref="G16" location="'Shareholding Pattern'!F23" display="Total" xr:uid="{00000000-0004-0000-0D00-000000000000}"/>
    <hyperlink ref="F16" location="'Shareholding Pattern'!F23" display="Total"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4.4"/>
  <cols>
    <col min="1" max="2" width="2.6640625" hidden="1" customWidth="1"/>
    <col min="3" max="3" width="2.6640625" customWidth="1"/>
    <col min="4" max="4" width="9.6640625" customWidth="1"/>
    <col min="5" max="5" width="33.33203125" customWidth="1"/>
    <col min="6" max="6" width="35.6640625" hidden="1" customWidth="1"/>
    <col min="7" max="7" width="37.33203125" customWidth="1"/>
    <col min="8" max="11" width="20.6640625" customWidth="1"/>
    <col min="12" max="12" width="20.6640625" hidden="1" customWidth="1"/>
    <col min="13" max="15" width="20.6640625" customWidth="1"/>
    <col min="16" max="16" width="20.6640625" hidden="1" customWidth="1"/>
    <col min="17" max="18" width="20.6640625" customWidth="1"/>
    <col min="19" max="21" width="20.6640625" hidden="1" customWidth="1"/>
    <col min="22" max="22" width="20.6640625" customWidth="1"/>
    <col min="23" max="26" width="20.6640625" hidden="1" customWidth="1"/>
    <col min="27" max="28" width="20.6640625" customWidth="1"/>
    <col min="29" max="29" width="20.6640625" style="235" customWidth="1"/>
    <col min="30" max="30" width="3.88671875" style="235" customWidth="1"/>
    <col min="31" max="16383" width="4" hidden="1"/>
    <col min="16384" max="16384" width="3.6640625" hidden="1"/>
  </cols>
  <sheetData>
    <row r="1" spans="4:53" hidden="1">
      <c r="I1">
        <v>0</v>
      </c>
      <c r="AC1"/>
      <c r="AD1"/>
    </row>
    <row r="2" spans="4:53" hidden="1">
      <c r="E2" t="s">
        <v>300</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461</v>
      </c>
      <c r="AS2" t="s">
        <v>462</v>
      </c>
    </row>
    <row r="3" spans="4:53" hidden="1">
      <c r="AC3"/>
      <c r="AD3"/>
      <c r="AR3" t="s">
        <v>440</v>
      </c>
      <c r="AS3" t="s">
        <v>467</v>
      </c>
      <c r="AT3" t="s">
        <v>468</v>
      </c>
      <c r="AU3" t="s">
        <v>570</v>
      </c>
      <c r="AV3" t="s">
        <v>343</v>
      </c>
      <c r="AW3" t="s">
        <v>469</v>
      </c>
      <c r="AX3" t="s">
        <v>342</v>
      </c>
      <c r="AY3" t="s">
        <v>337</v>
      </c>
      <c r="AZ3" t="s">
        <v>470</v>
      </c>
      <c r="BA3" t="s">
        <v>466</v>
      </c>
    </row>
    <row r="4" spans="4:53" hidden="1">
      <c r="AC4"/>
      <c r="AD4"/>
    </row>
    <row r="5" spans="4:53" hidden="1">
      <c r="AC5"/>
      <c r="AD5"/>
    </row>
    <row r="6" spans="4:53" hidden="1">
      <c r="AC6"/>
      <c r="AD6"/>
    </row>
    <row r="7" spans="4:53" ht="18" customHeight="1">
      <c r="AC7"/>
      <c r="AD7"/>
    </row>
    <row r="8" spans="4:53" ht="15" customHeight="1">
      <c r="AC8"/>
      <c r="AD8"/>
    </row>
    <row r="9" spans="4:53" ht="29.25" customHeight="1">
      <c r="D9" s="521" t="s">
        <v>119</v>
      </c>
      <c r="E9" s="443" t="s">
        <v>34</v>
      </c>
      <c r="F9" s="443"/>
      <c r="G9" s="521" t="s">
        <v>118</v>
      </c>
      <c r="H9" s="443" t="s">
        <v>1</v>
      </c>
      <c r="I9" s="443" t="s">
        <v>368</v>
      </c>
      <c r="J9" s="443" t="s">
        <v>3</v>
      </c>
      <c r="K9" s="443" t="s">
        <v>4</v>
      </c>
      <c r="L9" s="443" t="s">
        <v>5</v>
      </c>
      <c r="M9" s="443" t="s">
        <v>6</v>
      </c>
      <c r="N9" s="443" t="s">
        <v>7</v>
      </c>
      <c r="O9" s="443" t="s">
        <v>8</v>
      </c>
      <c r="P9" s="443"/>
      <c r="Q9" s="443"/>
      <c r="R9" s="443"/>
      <c r="S9" s="443" t="s">
        <v>9</v>
      </c>
      <c r="T9" s="521" t="s">
        <v>447</v>
      </c>
      <c r="U9" s="521" t="s">
        <v>116</v>
      </c>
      <c r="V9" s="443" t="s">
        <v>89</v>
      </c>
      <c r="W9" s="443" t="s">
        <v>12</v>
      </c>
      <c r="X9" s="443"/>
      <c r="Y9" s="443" t="s">
        <v>13</v>
      </c>
      <c r="Z9" s="443"/>
      <c r="AA9" s="443" t="s">
        <v>14</v>
      </c>
      <c r="AB9" s="443" t="s">
        <v>441</v>
      </c>
      <c r="AC9" s="521" t="s">
        <v>459</v>
      </c>
      <c r="AD9"/>
      <c r="AV9" t="s">
        <v>34</v>
      </c>
    </row>
    <row r="10" spans="4:53" ht="31.5" customHeight="1">
      <c r="D10" s="456"/>
      <c r="E10" s="443"/>
      <c r="F10" s="443"/>
      <c r="G10" s="456"/>
      <c r="H10" s="443"/>
      <c r="I10" s="443"/>
      <c r="J10" s="443"/>
      <c r="K10" s="443"/>
      <c r="L10" s="443"/>
      <c r="M10" s="443"/>
      <c r="N10" s="443"/>
      <c r="O10" s="443" t="s">
        <v>15</v>
      </c>
      <c r="P10" s="443"/>
      <c r="Q10" s="443"/>
      <c r="R10" s="443" t="s">
        <v>16</v>
      </c>
      <c r="S10" s="443"/>
      <c r="T10" s="456"/>
      <c r="U10" s="456"/>
      <c r="V10" s="443"/>
      <c r="W10" s="443"/>
      <c r="X10" s="443"/>
      <c r="Y10" s="443"/>
      <c r="Z10" s="443"/>
      <c r="AA10" s="443"/>
      <c r="AB10" s="443"/>
      <c r="AC10" s="456"/>
      <c r="AD10"/>
      <c r="AV10" t="s">
        <v>379</v>
      </c>
    </row>
    <row r="11" spans="4:53" ht="78.75" customHeight="1">
      <c r="D11" s="442"/>
      <c r="E11" s="443"/>
      <c r="F11" s="443"/>
      <c r="G11" s="442"/>
      <c r="H11" s="443"/>
      <c r="I11" s="443"/>
      <c r="J11" s="443"/>
      <c r="K11" s="443"/>
      <c r="L11" s="443"/>
      <c r="M11" s="443"/>
      <c r="N11" s="443"/>
      <c r="O11" s="27" t="s">
        <v>17</v>
      </c>
      <c r="P11" s="27" t="s">
        <v>18</v>
      </c>
      <c r="Q11" s="27" t="s">
        <v>19</v>
      </c>
      <c r="R11" s="443"/>
      <c r="S11" s="443"/>
      <c r="T11" s="442"/>
      <c r="U11" s="442"/>
      <c r="V11" s="443"/>
      <c r="W11" s="27" t="s">
        <v>20</v>
      </c>
      <c r="X11" s="27" t="s">
        <v>21</v>
      </c>
      <c r="Y11" s="27" t="s">
        <v>20</v>
      </c>
      <c r="Z11" s="27" t="s">
        <v>21</v>
      </c>
      <c r="AA11" s="443"/>
      <c r="AB11" s="443"/>
      <c r="AC11" s="442"/>
      <c r="AD11"/>
    </row>
    <row r="12" spans="4:53" ht="30" customHeight="1">
      <c r="D12" s="8" t="s">
        <v>77</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64"/>
      <c r="F13" s="64"/>
      <c r="G13" s="64"/>
      <c r="H13" s="9"/>
      <c r="I13" s="13"/>
      <c r="J13" s="13"/>
      <c r="K13" s="38"/>
      <c r="L13" s="38"/>
      <c r="M13" s="188" t="str">
        <f>+IFERROR(IF(COUNT(J13:L13),ROUND(SUM(J13:L13),0),""),"")</f>
        <v/>
      </c>
      <c r="N13" s="186" t="str">
        <f>+IFERROR(IF(COUNT(M13),ROUND(M13/'Shareholding Pattern'!$L$78*100,2),""),0)</f>
        <v/>
      </c>
      <c r="O13" s="223" t="str">
        <f>IF(J13="","",J13)</f>
        <v/>
      </c>
      <c r="P13" s="170"/>
      <c r="Q13" s="42" t="str">
        <f>+IFERROR(IF(COUNT(O13:P13),ROUND(SUM(O13,P13),0),""),"")</f>
        <v/>
      </c>
      <c r="R13" s="14" t="str">
        <f>+IFERROR(IF(COUNT(Q13),ROUND(Q13/('Shareholding Pattern'!$P$79)*100,2),""),0)</f>
        <v/>
      </c>
      <c r="S13" s="38"/>
      <c r="T13" s="38"/>
      <c r="U13" s="39" t="str">
        <f>+IFERROR(IF(COUNT(S13:T13),ROUND(SUM(S13:T13),0),""),"")</f>
        <v/>
      </c>
      <c r="V13" s="14" t="str">
        <f>+IFERROR(IF(COUNT(M13,U13),ROUND(SUM(U13,M13)/SUM('Shareholding Pattern'!$L$78,'Shareholding Pattern'!$T$78)*100,2),""),0)</f>
        <v/>
      </c>
      <c r="W13" s="38"/>
      <c r="X13" s="14" t="str">
        <f>+IFERROR(IF(W13="","",(IF(COUNT(W13,M13),ROUND(SUM(W13)/SUM(M13)*100,2),""))),0)</f>
        <v/>
      </c>
      <c r="Y13" s="38"/>
      <c r="Z13" s="14" t="str">
        <f>+IFERROR(IF(Y13="","",(IF(COUNT(Y13,M13),ROUND(SUM(Y13)/SUM(M13)*100,2),""))),0)</f>
        <v/>
      </c>
      <c r="AA13" s="13"/>
      <c r="AB13" s="226"/>
      <c r="AC13" s="263"/>
      <c r="AD13" s="234"/>
      <c r="AF13" s="298">
        <f>IF(SUM(I13:AA13),1,0)</f>
        <v>0</v>
      </c>
      <c r="AG13" s="298" t="str">
        <f>IF(COUNT(H15:$Y$14998)=0,"",SUM(AF1:AF65531))</f>
        <v/>
      </c>
      <c r="AR13"/>
    </row>
    <row r="14" spans="4:53" ht="27" customHeight="1">
      <c r="D14" s="77"/>
      <c r="E14" s="78"/>
      <c r="F14" s="78"/>
      <c r="G14" s="78"/>
      <c r="H14" s="78"/>
      <c r="I14" s="78"/>
      <c r="J14" s="78"/>
      <c r="K14" s="78"/>
      <c r="L14" s="78"/>
      <c r="M14" s="78"/>
      <c r="N14" s="78"/>
      <c r="O14" s="78"/>
      <c r="P14" s="78"/>
      <c r="Q14" s="78"/>
      <c r="R14" s="78"/>
      <c r="S14" s="78"/>
      <c r="T14" s="78"/>
      <c r="U14" s="78"/>
      <c r="V14" s="78"/>
      <c r="W14" s="78"/>
      <c r="X14" s="78"/>
      <c r="Y14" s="78"/>
      <c r="AA14" s="35"/>
      <c r="AB14" s="35"/>
      <c r="AC14" s="79"/>
    </row>
    <row r="15" spans="4:53" hidden="1">
      <c r="D15" s="34"/>
      <c r="Z15" s="35"/>
      <c r="AA15" s="35"/>
    </row>
    <row r="16" spans="4:53" ht="20.100000000000001" customHeight="1">
      <c r="D16" s="48"/>
      <c r="E16" s="30"/>
      <c r="F16" s="30"/>
      <c r="G16" s="176" t="s">
        <v>392</v>
      </c>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+IFERROR(IF(COUNT(W16,J16),ROUND(SUM(W16)/SUM(M16)*100,2),""),0)</f>
        <v/>
      </c>
      <c r="Y16" s="52" t="str">
        <f>+IFERROR(IF(COUNT(Y14:Y15),ROUND(SUM(Y14:Y15),0),""),"")</f>
        <v/>
      </c>
      <c r="Z16" s="186" t="str">
        <f>+IFERROR(IF(COUNT(Y16,J16),ROUND(SUM(Y16)/SUM(M16)*100,2),""),0)</f>
        <v/>
      </c>
      <c r="AA16" s="52" t="str">
        <f>+IFERROR(IF(COUNT(AA14:AA15),ROUND(SUM(AA14:AA15),0),""),"")</f>
        <v/>
      </c>
    </row>
  </sheetData>
  <sheetProtection password="F884" sheet="1" objects="1" scenarios="1"/>
  <mergeCells count="23">
    <mergeCell ref="AC9:AC11"/>
    <mergeCell ref="V9:V11"/>
    <mergeCell ref="T9:T11"/>
    <mergeCell ref="U9:U11"/>
    <mergeCell ref="O10:Q10"/>
    <mergeCell ref="S9:S11"/>
    <mergeCell ref="R10:R11"/>
    <mergeCell ref="AB9:AB11"/>
    <mergeCell ref="W9:X10"/>
    <mergeCell ref="Y9:Z10"/>
    <mergeCell ref="AA9:AA11"/>
    <mergeCell ref="O9:R9"/>
    <mergeCell ref="D9:D11"/>
    <mergeCell ref="E9:E11"/>
    <mergeCell ref="F9:F11"/>
    <mergeCell ref="H9:H11"/>
    <mergeCell ref="I9:I11"/>
    <mergeCell ref="G9:G11"/>
    <mergeCell ref="J9:J11"/>
    <mergeCell ref="K9:K11"/>
    <mergeCell ref="L9:L11"/>
    <mergeCell ref="M9:M11"/>
    <mergeCell ref="N9:N11"/>
  </mergeCells>
  <dataValidations disablePrompts="1" count="8">
    <dataValidation type="whole" operator="lessThanOrEqual" allowBlank="1" showInputMessage="1" showErrorMessage="1" sqref="AA13" xr:uid="{00000000-0002-0000-0E00-000000000000}">
      <formula1>M13</formula1>
    </dataValidation>
    <dataValidation type="whole" operator="lessThanOrEqual" allowBlank="1" showInputMessage="1" showErrorMessage="1" sqref="W13" xr:uid="{00000000-0002-0000-0E00-000001000000}">
      <formula1>J13</formula1>
    </dataValidation>
    <dataValidation type="whole" operator="lessThanOrEqual" allowBlank="1" showInputMessage="1" showErrorMessage="1" sqref="Y13" xr:uid="{00000000-0002-0000-0E00-000002000000}">
      <formula1>J13</formula1>
    </dataValidation>
    <dataValidation type="list" allowBlank="1" showInputMessage="1" showErrorMessage="1" sqref="E13" xr:uid="{00000000-0002-0000-0E00-000003000000}">
      <formula1>$AR$3:$BA$3</formula1>
    </dataValidation>
    <dataValidation type="whole" operator="greaterThanOrEqual" allowBlank="1" showInputMessage="1" showErrorMessage="1" sqref="O13:P13 S13:T13 I13:L13" xr:uid="{00000000-0002-0000-0E00-000004000000}">
      <formula1>0</formula1>
    </dataValidation>
    <dataValidation type="textLength" operator="equal" allowBlank="1" showInputMessage="1" showErrorMessage="1" prompt="[A-Z][A-Z][A-Z][A-Z][A-Z][0-9][0-9][0-9][0-9][A-Z]_x000a__x000a_In absence of PAN write : ZZZZZ9999Z" sqref="H13" xr:uid="{00000000-0002-0000-0E00-000005000000}">
      <formula1>10</formula1>
    </dataValidation>
    <dataValidation type="list" allowBlank="1" showInputMessage="1" showErrorMessage="1" sqref="F13" xr:uid="{00000000-0002-0000-0E00-000006000000}">
      <formula1>$AV$9:$AV$10</formula1>
    </dataValidation>
    <dataValidation type="list" allowBlank="1" showInputMessage="1" showErrorMessage="1" sqref="AC13" xr:uid="{00000000-0002-0000-0E00-000007000000}">
      <formula1>$AR$2:$AS$2</formula1>
    </dataValidation>
  </dataValidations>
  <hyperlinks>
    <hyperlink ref="H16" location="'Shareholding Pattern'!F24" display="Total" xr:uid="{00000000-0004-0000-0E00-000000000000}"/>
    <hyperlink ref="G16" location="'Shareholding Pattern'!F24" display="Total" xr:uid="{00000000-0004-0000-0E00-000001000000}"/>
  </hyperlinks>
  <pageMargins left="0.7" right="0.7" top="0.75" bottom="0.75" header="0.3" footer="0.3"/>
  <pageSetup orientation="portrait" horizontalDpi="200" verticalDpi="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B685DB"/>
  </sheetPr>
  <dimension ref="A1:XFC16"/>
  <sheetViews>
    <sheetView showGridLines="0" topLeftCell="A7" zoomScale="85" zoomScaleNormal="85"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3.6640625" customWidth="1"/>
    <col min="29" max="16383" width="13" hidden="1"/>
    <col min="16384" max="16384" width="3.6640625" hidden="1"/>
  </cols>
  <sheetData>
    <row r="1" spans="5:44" hidden="1">
      <c r="I1">
        <v>0</v>
      </c>
    </row>
    <row r="2" spans="5:44"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c r="AR9" t="s">
        <v>346</v>
      </c>
    </row>
    <row r="10" spans="5:44"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c r="AR10" t="s">
        <v>336</v>
      </c>
    </row>
    <row r="11" spans="5:44"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c r="AR11" t="s">
        <v>347</v>
      </c>
    </row>
    <row r="12" spans="5:44" ht="20.100000000000001" customHeight="1">
      <c r="E12" s="8" t="s">
        <v>78</v>
      </c>
      <c r="F12" s="43" t="s">
        <v>46</v>
      </c>
      <c r="G12" s="40"/>
      <c r="H12" s="40"/>
      <c r="I12" s="40"/>
      <c r="J12" s="40"/>
      <c r="K12" s="40"/>
      <c r="L12" s="40"/>
      <c r="M12" s="40"/>
      <c r="N12" s="40"/>
      <c r="O12" s="40"/>
      <c r="P12" s="40"/>
      <c r="Q12" s="40"/>
      <c r="R12" s="40"/>
      <c r="S12" s="40"/>
      <c r="T12" s="40"/>
      <c r="U12" s="40"/>
      <c r="V12" s="40"/>
      <c r="W12" s="40"/>
      <c r="X12" s="40"/>
      <c r="Y12" s="40"/>
      <c r="Z12" s="40"/>
      <c r="AA12" s="41"/>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0F00-000000000000}">
      <formula1>H13</formula1>
    </dataValidation>
    <dataValidation type="whole" operator="lessThanOrEqual" allowBlank="1" showInputMessage="1" showErrorMessage="1" sqref="W13" xr:uid="{00000000-0002-0000-0F00-000001000000}">
      <formula1>K13</formula1>
    </dataValidation>
    <dataValidation type="textLength" operator="equal" allowBlank="1" showInputMessage="1" showErrorMessage="1" prompt="[A-Z][A-Z][A-Z][A-Z][A-Z][0-9][0-9][0-9][0-9][A-Z]_x000a__x000a_In absence of PAN write : ZZZZZ9999Z" sqref="G13" xr:uid="{00000000-0002-0000-0F00-000002000000}">
      <formula1>10</formula1>
    </dataValidation>
    <dataValidation type="whole" operator="greaterThanOrEqual" allowBlank="1" showInputMessage="1" showErrorMessage="1" sqref="Q13:R13 M13:N13 H13:J13" xr:uid="{00000000-0002-0000-0F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0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0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0F00-000006000000}">
      <formula1>K13</formula1>
    </dataValidation>
  </dataValidations>
  <hyperlinks>
    <hyperlink ref="G16" location="'Shareholding Pattern'!F30" display="Total" xr:uid="{00000000-0004-0000-0F00-000000000000}"/>
    <hyperlink ref="F16" location="'Shareholding Pattern'!F30" display="Total" xr:uid="{00000000-0004-0000-0F00-000001000000}"/>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B685DB"/>
  </sheetPr>
  <dimension ref="A1:XFC16"/>
  <sheetViews>
    <sheetView showGridLines="0" topLeftCell="A7" zoomScale="85" zoomScaleNormal="85"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2.88671875" customWidth="1"/>
    <col min="29" max="16383" width="22.44140625" hidden="1"/>
    <col min="16384" max="16384" width="2.88671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c r="AR9" t="s">
        <v>346</v>
      </c>
    </row>
    <row r="10" spans="5:44"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c r="AR10" t="s">
        <v>336</v>
      </c>
    </row>
    <row r="11" spans="5:44"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c r="AR11" t="s">
        <v>347</v>
      </c>
    </row>
    <row r="12" spans="5:44" ht="18" customHeight="1">
      <c r="E12" s="8" t="s">
        <v>79</v>
      </c>
      <c r="F12" s="43" t="s">
        <v>47</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W13" xr:uid="{00000000-0002-0000-1000-000000000000}">
      <formula1>K13</formula1>
    </dataValidation>
    <dataValidation type="whole" operator="lessThanOrEqual" allowBlank="1" showInputMessage="1" showErrorMessage="1" sqref="U13" xr:uid="{00000000-0002-0000-1000-000001000000}">
      <formula1>H13</formula1>
    </dataValidation>
    <dataValidation type="textLength" operator="equal" allowBlank="1" showInputMessage="1" showErrorMessage="1" prompt="[A-Z][A-Z][A-Z][A-Z][A-Z][0-9][0-9][0-9][0-9][A-Z]_x000a__x000a_In absence of PAN write : ZZZZZ9999Z" sqref="G13" xr:uid="{00000000-0002-0000-1000-000002000000}">
      <formula1>10</formula1>
    </dataValidation>
    <dataValidation type="whole" operator="greaterThanOrEqual" allowBlank="1" showInputMessage="1" showErrorMessage="1" sqref="Q13:R13 H13:J13 M13:N13" xr:uid="{00000000-0002-0000-1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000-000006000000}">
      <formula1>K13</formula1>
    </dataValidation>
  </dataValidations>
  <hyperlinks>
    <hyperlink ref="G16" location="'Shareholding Pattern'!F31" display="Total" xr:uid="{00000000-0004-0000-1000-000000000000}"/>
    <hyperlink ref="F16" location="'Shareholding Pattern'!F31" display="Total" xr:uid="{00000000-0004-0000-1000-000001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B685DB"/>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3" customWidth="1"/>
    <col min="29" max="16383" width="21" hidden="1"/>
    <col min="16384" max="16384" width="3"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c r="AR9" t="s">
        <v>346</v>
      </c>
    </row>
    <row r="10" spans="5:44"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c r="AR10" t="s">
        <v>336</v>
      </c>
    </row>
    <row r="11" spans="5:44"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c r="AR11" t="s">
        <v>347</v>
      </c>
    </row>
    <row r="12" spans="5:44" ht="18.75" customHeight="1">
      <c r="E12" s="8" t="s">
        <v>80</v>
      </c>
      <c r="F12" s="43" t="s">
        <v>48</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100-000000000000}">
      <formula1>H13</formula1>
    </dataValidation>
    <dataValidation type="whole" operator="lessThanOrEqual" allowBlank="1" showInputMessage="1" showErrorMessage="1" sqref="W13" xr:uid="{00000000-0002-0000-1100-000001000000}">
      <formula1>K13</formula1>
    </dataValidation>
    <dataValidation type="textLength" operator="equal" allowBlank="1" showInputMessage="1" showErrorMessage="1" prompt="[A-Z][A-Z][A-Z][A-Z][A-Z][0-9][0-9][0-9][0-9][A-Z]_x000a__x000a_In absence of PAN write : ZZZZZ9999Z" sqref="G13" xr:uid="{00000000-0002-0000-1100-000002000000}">
      <formula1>10</formula1>
    </dataValidation>
    <dataValidation type="whole" operator="greaterThanOrEqual" allowBlank="1" showInputMessage="1" showErrorMessage="1" sqref="Q13:R13 M13:N13 H13:J13" xr:uid="{00000000-0002-0000-11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100-000006000000}">
      <formula1>K13</formula1>
    </dataValidation>
  </dataValidations>
  <hyperlinks>
    <hyperlink ref="G16" location="'Shareholding Pattern'!F32" display="Total" xr:uid="{00000000-0004-0000-1100-000000000000}"/>
    <hyperlink ref="F16" location="'Shareholding Pattern'!F32" display="Total" xr:uid="{00000000-0004-0000-1100-000001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B685DB"/>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3.6640625" customWidth="1"/>
    <col min="29" max="16383" width="4.6640625" hidden="1"/>
    <col min="16384" max="16384" width="3.66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c r="AQ9" t="s">
        <v>346</v>
      </c>
    </row>
    <row r="10" spans="5:43"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c r="AQ10" t="s">
        <v>336</v>
      </c>
    </row>
    <row r="11" spans="5:43"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c r="AQ11" t="s">
        <v>347</v>
      </c>
    </row>
    <row r="12" spans="5:43" ht="20.100000000000001" customHeight="1">
      <c r="E12" s="8" t="s">
        <v>679</v>
      </c>
      <c r="F12" s="43" t="s">
        <v>49</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200-000000000000}">
      <formula1>H13</formula1>
    </dataValidation>
    <dataValidation type="whole" operator="lessThanOrEqual" allowBlank="1" showInputMessage="1" showErrorMessage="1" sqref="W13" xr:uid="{00000000-0002-0000-1200-000001000000}">
      <formula1>K13</formula1>
    </dataValidation>
    <dataValidation type="textLength" operator="equal" allowBlank="1" showInputMessage="1" showErrorMessage="1" prompt="[A-Z][A-Z][A-Z][A-Z][A-Z][0-9][0-9][0-9][0-9][A-Z]_x000a__x000a_In absence of PAN write : ZZZZZ9999Z" sqref="G13" xr:uid="{00000000-0002-0000-1200-000002000000}">
      <formula1>10</formula1>
    </dataValidation>
    <dataValidation type="whole" operator="greaterThanOrEqual" allowBlank="1" showInputMessage="1" showErrorMessage="1" sqref="Q13:R13 M13:N13 H13:J13" xr:uid="{00000000-0002-0000-1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200-000006000000}">
      <formula1>K13</formula1>
    </dataValidation>
  </dataValidations>
  <hyperlinks>
    <hyperlink ref="G16" location="'Shareholding Pattern'!F33" display="Total" xr:uid="{00000000-0004-0000-1200-000000000000}"/>
    <hyperlink ref="F16" location="'Shareholding Pattern'!F44" display="Click here to go back" xr:uid="{00000000-0004-0000-12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dimension ref="A1:XFC29"/>
  <sheetViews>
    <sheetView showGridLines="0" topLeftCell="D4" workbookViewId="0">
      <selection activeCell="F10" sqref="F10"/>
    </sheetView>
  </sheetViews>
  <sheetFormatPr defaultColWidth="0" defaultRowHeight="14.4" zeroHeight="1"/>
  <cols>
    <col min="1" max="1" width="2.88671875" hidden="1" customWidth="1"/>
    <col min="2" max="2" width="2.44140625" hidden="1" customWidth="1"/>
    <col min="3" max="3" width="2.88671875" hidden="1" customWidth="1"/>
    <col min="4" max="4" width="2.88671875" customWidth="1"/>
    <col min="5" max="5" width="80.88671875" customWidth="1"/>
    <col min="6" max="6" width="35.5546875" bestFit="1" customWidth="1"/>
    <col min="7" max="7" width="2.6640625" customWidth="1"/>
    <col min="8" max="16383" width="1.33203125" hidden="1"/>
    <col min="16384" max="16384" width="4.33203125" hidden="1"/>
  </cols>
  <sheetData>
    <row r="1" spans="5:24" hidden="1">
      <c r="H1" t="s">
        <v>382</v>
      </c>
      <c r="R1" t="s">
        <v>94</v>
      </c>
      <c r="S1" t="s">
        <v>97</v>
      </c>
      <c r="T1" t="s">
        <v>100</v>
      </c>
      <c r="U1" t="s">
        <v>93</v>
      </c>
      <c r="W1" t="s">
        <v>97</v>
      </c>
    </row>
    <row r="2" spans="5:24" hidden="1">
      <c r="R2" t="s">
        <v>95</v>
      </c>
      <c r="S2" t="s">
        <v>98</v>
      </c>
      <c r="T2" t="s">
        <v>101</v>
      </c>
      <c r="U2" t="s">
        <v>104</v>
      </c>
      <c r="W2" t="s">
        <v>99</v>
      </c>
    </row>
    <row r="3" spans="5:24" hidden="1">
      <c r="R3" t="s">
        <v>96</v>
      </c>
      <c r="S3" t="s">
        <v>99</v>
      </c>
      <c r="T3" t="s">
        <v>102</v>
      </c>
      <c r="W3" t="s">
        <v>444</v>
      </c>
    </row>
    <row r="4" spans="5:24" ht="35.1" customHeight="1">
      <c r="S4" t="s">
        <v>444</v>
      </c>
      <c r="T4" t="s">
        <v>103</v>
      </c>
      <c r="W4" t="s">
        <v>445</v>
      </c>
    </row>
    <row r="5" spans="5:24" ht="30" customHeight="1">
      <c r="E5" s="433" t="s">
        <v>90</v>
      </c>
      <c r="F5" s="434"/>
      <c r="S5" t="s">
        <v>445</v>
      </c>
    </row>
    <row r="6" spans="5:24" ht="20.100000000000001" customHeight="1">
      <c r="E6" s="15" t="s">
        <v>106</v>
      </c>
      <c r="F6" s="239" t="s">
        <v>863</v>
      </c>
    </row>
    <row r="7" spans="5:24" ht="20.100000000000001" customHeight="1">
      <c r="E7" s="15" t="s">
        <v>450</v>
      </c>
      <c r="F7" s="239" t="s">
        <v>864</v>
      </c>
      <c r="M7" t="s">
        <v>356</v>
      </c>
      <c r="X7" t="s">
        <v>93</v>
      </c>
    </row>
    <row r="8" spans="5:24" ht="20.100000000000001" customHeight="1">
      <c r="E8" s="15" t="s">
        <v>451</v>
      </c>
      <c r="F8" s="239" t="s">
        <v>865</v>
      </c>
      <c r="M8" t="s">
        <v>357</v>
      </c>
      <c r="X8" t="s">
        <v>104</v>
      </c>
    </row>
    <row r="9" spans="5:24" ht="20.100000000000001" customHeight="1">
      <c r="E9" s="15" t="s">
        <v>452</v>
      </c>
      <c r="F9" s="239" t="s">
        <v>866</v>
      </c>
      <c r="M9" t="s">
        <v>358</v>
      </c>
    </row>
    <row r="10" spans="5:24" ht="20.100000000000001" customHeight="1">
      <c r="E10" s="15" t="s">
        <v>105</v>
      </c>
      <c r="F10" s="239" t="s">
        <v>867</v>
      </c>
      <c r="M10" t="s">
        <v>446</v>
      </c>
    </row>
    <row r="11" spans="5:24" ht="20.100000000000001" customHeight="1">
      <c r="E11" s="15" t="s">
        <v>442</v>
      </c>
      <c r="F11" s="172" t="s">
        <v>104</v>
      </c>
    </row>
    <row r="12" spans="5:24" ht="20.100000000000001" customHeight="1">
      <c r="E12" s="15" t="s">
        <v>91</v>
      </c>
      <c r="F12" s="172" t="s">
        <v>94</v>
      </c>
    </row>
    <row r="13" spans="5:24" ht="20.100000000000001" customHeight="1">
      <c r="E13" s="15" t="s">
        <v>222</v>
      </c>
      <c r="F13" s="172" t="s">
        <v>98</v>
      </c>
      <c r="R13" s="205"/>
    </row>
    <row r="14" spans="5:24" ht="27" customHeight="1">
      <c r="E14" s="15" t="s">
        <v>443</v>
      </c>
      <c r="F14" s="239" t="s">
        <v>868</v>
      </c>
      <c r="R14" s="206"/>
    </row>
    <row r="15" spans="5:24" ht="36.75" customHeight="1">
      <c r="E15" s="16" t="s">
        <v>92</v>
      </c>
      <c r="F15" s="368" t="s">
        <v>576</v>
      </c>
      <c r="G15" s="169"/>
      <c r="I15" s="206"/>
      <c r="S15" s="206"/>
    </row>
    <row r="16" spans="5:24" ht="22.5" customHeight="1">
      <c r="E16" s="15" t="s">
        <v>227</v>
      </c>
      <c r="F16" s="367" t="str">
        <f>IF(F13=S1,M7,IF(F13=S2,M8,IF(F13=S3,M9,IF(F13=S4,M8,IF(F13=S5,M8,"")))))</f>
        <v>Regulation 31 (1) (b)</v>
      </c>
    </row>
    <row r="17" spans="4:6" s="17" customFormat="1" ht="28.5" customHeight="1">
      <c r="E17" s="15" t="s">
        <v>645</v>
      </c>
      <c r="F17" s="239" t="s">
        <v>104</v>
      </c>
    </row>
    <row r="18" spans="4:6" s="17" customFormat="1" ht="21" hidden="1">
      <c r="E18" s="432"/>
      <c r="F18" s="432"/>
    </row>
    <row r="19" spans="4:6" s="17" customFormat="1" ht="21" hidden="1" customHeight="1">
      <c r="D19" s="18"/>
    </row>
    <row r="20" spans="4:6" s="17" customFormat="1" ht="12.75" hidden="1" customHeight="1">
      <c r="D20" s="19"/>
      <c r="E20" s="18"/>
      <c r="F20" s="18"/>
    </row>
    <row r="21" spans="4:6" s="17" customFormat="1" ht="12.75" hidden="1" customHeight="1">
      <c r="D21" s="19"/>
      <c r="E21" s="20"/>
      <c r="F21" s="21"/>
    </row>
    <row r="22" spans="4:6" s="17" customFormat="1" ht="12.75" hidden="1" customHeight="1">
      <c r="D22" s="19"/>
      <c r="E22" s="20"/>
      <c r="F22" s="21"/>
    </row>
    <row r="23" spans="4:6" s="17" customFormat="1" ht="12.75" hidden="1" customHeight="1">
      <c r="D23" s="19"/>
      <c r="E23" s="20"/>
      <c r="F23" s="21"/>
    </row>
    <row r="24" spans="4:6" s="17" customFormat="1" ht="12.75" hidden="1" customHeight="1">
      <c r="D24" s="19"/>
      <c r="E24" s="20"/>
      <c r="F24" s="21"/>
    </row>
    <row r="25" spans="4:6" s="17" customFormat="1" ht="12.75" hidden="1" customHeight="1">
      <c r="D25" s="19"/>
      <c r="E25" s="20"/>
      <c r="F25" s="21"/>
    </row>
    <row r="26" spans="4:6" s="17" customFormat="1" hidden="1">
      <c r="E26" s="20"/>
      <c r="F26" s="21"/>
    </row>
    <row r="27" spans="4:6" s="17" customFormat="1" hidden="1"/>
    <row r="28" spans="4:6" s="17" customFormat="1" hidden="1"/>
    <row r="29" spans="4:6" ht="18.75" hidden="1" customHeight="1">
      <c r="E29" s="17"/>
      <c r="F29" s="17"/>
    </row>
  </sheetData>
  <sheetProtection password="F884" sheet="1" objects="1" scenarios="1"/>
  <dataConsolidate/>
  <mergeCells count="2">
    <mergeCell ref="E18:F18"/>
    <mergeCell ref="E5:F5"/>
  </mergeCells>
  <dataValidations count="8">
    <dataValidation type="list" allowBlank="1" showInputMessage="1" showErrorMessage="1" sqref="F21:F26" xr:uid="{00000000-0002-0000-0100-000000000000}">
      <formula1>$U$1:$U$2</formula1>
    </dataValidation>
    <dataValidation allowBlank="1" showInputMessage="1" showErrorMessage="1" prompt="Enter date in DD-MM-YYYY format." sqref="F14:F15" xr:uid="{00000000-0002-0000-0100-000001000000}"/>
    <dataValidation type="list" allowBlank="1" showInputMessage="1" showErrorMessage="1" sqref="F12" xr:uid="{00000000-0002-0000-0100-000002000000}">
      <formula1>$R$1:$R$3</formula1>
    </dataValidation>
    <dataValidation type="list" allowBlank="1" showInputMessage="1" showErrorMessage="1" sqref="F13" xr:uid="{00000000-0002-0000-0100-000003000000}">
      <formula1>IF(F11="Yes",yy,pre)</formula1>
    </dataValidation>
    <dataValidation type="textLength" operator="equal" allowBlank="1" showInputMessage="1" showErrorMessage="1" sqref="F6" xr:uid="{00000000-0002-0000-0100-000004000000}">
      <formula1>6</formula1>
    </dataValidation>
    <dataValidation type="list" allowBlank="1" showInputMessage="1" showErrorMessage="1" sqref="F11 F17" xr:uid="{00000000-0002-0000-0100-000005000000}">
      <formula1>$X$7:$X$8</formula1>
    </dataValidation>
    <dataValidation type="custom" allowBlank="1" showInputMessage="1" showErrorMessage="1" sqref="G13" xr:uid="{00000000-0002-0000-0100-000006000000}">
      <formula1>IF(F11="Yes",OFFSET(R1,2,1,2,1),OFFSET(R1,1,2,3,1))</formula1>
    </dataValidation>
    <dataValidation type="textLength" operator="equal" allowBlank="1" showInputMessage="1" showErrorMessage="1" sqref="F9" xr:uid="{00000000-0002-0000-0100-000007000000}">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B685DB"/>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4.5546875" customWidth="1"/>
    <col min="29" max="16383" width="3.88671875" hidden="1"/>
    <col min="16384" max="16384" width="4.55468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c r="AQ9" t="s">
        <v>346</v>
      </c>
    </row>
    <row r="10" spans="5:43"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c r="AQ10" t="s">
        <v>336</v>
      </c>
    </row>
    <row r="11" spans="5:43"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c r="AQ11" t="s">
        <v>347</v>
      </c>
    </row>
    <row r="12" spans="5:43" ht="30" customHeight="1">
      <c r="E12" s="8" t="s">
        <v>680</v>
      </c>
      <c r="F12" s="43" t="s">
        <v>647</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300-000000000000}">
      <formula1>H13</formula1>
    </dataValidation>
    <dataValidation type="whole" operator="lessThanOrEqual" allowBlank="1" showInputMessage="1" showErrorMessage="1" sqref="W13" xr:uid="{00000000-0002-0000-1300-000001000000}">
      <formula1>K13</formula1>
    </dataValidation>
    <dataValidation type="textLength" operator="equal" allowBlank="1" showInputMessage="1" showErrorMessage="1" prompt="[A-Z][A-Z][A-Z][A-Z][A-Z][0-9][0-9][0-9][0-9][A-Z]_x000a__x000a_In absence of PAN write : ZZZZZ9999Z" sqref="G13" xr:uid="{00000000-0002-0000-1300-000002000000}">
      <formula1>10</formula1>
    </dataValidation>
    <dataValidation type="whole" operator="greaterThanOrEqual" allowBlank="1" showInputMessage="1" showErrorMessage="1" sqref="Q13:R13 M13:N13 H13:J13" xr:uid="{00000000-0002-0000-13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3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3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300-000006000000}">
      <formula1>K13</formula1>
    </dataValidation>
  </dataValidations>
  <hyperlinks>
    <hyperlink ref="G16" location="'Shareholding Pattern'!F34" display="Total" xr:uid="{00000000-0004-0000-1300-000000000000}"/>
    <hyperlink ref="F16" location="'Shareholding Pattern'!F46" display="Click here to go back" xr:uid="{00000000-0004-0000-1300-000001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B685DB"/>
  </sheetPr>
  <dimension ref="A1:AR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4" customWidth="1"/>
    <col min="29" max="44" width="0" hidden="1" customWidth="1"/>
    <col min="45" max="16384" width="4"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c r="AR9" t="s">
        <v>346</v>
      </c>
    </row>
    <row r="10" spans="5:44"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c r="AR10" t="s">
        <v>336</v>
      </c>
    </row>
    <row r="11" spans="5:44"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c r="AR11" t="s">
        <v>347</v>
      </c>
    </row>
    <row r="12" spans="5:44" ht="18.75" customHeight="1">
      <c r="E12" s="8" t="s">
        <v>81</v>
      </c>
      <c r="F12" s="43" t="s">
        <v>285</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Y9:AA9"/>
    <mergeCell ref="Y10:AA10"/>
    <mergeCell ref="X9:X11"/>
    <mergeCell ref="M10:O10"/>
    <mergeCell ref="P10:P11"/>
    <mergeCell ref="R9:R11"/>
    <mergeCell ref="U9:V10"/>
    <mergeCell ref="W9:W11"/>
    <mergeCell ref="T9:T11"/>
    <mergeCell ref="S9:S11"/>
    <mergeCell ref="J9:J11"/>
    <mergeCell ref="K9:K11"/>
    <mergeCell ref="L9:L11"/>
    <mergeCell ref="M9:P9"/>
    <mergeCell ref="Q9:Q11"/>
    <mergeCell ref="E9:E11"/>
    <mergeCell ref="F9:F11"/>
    <mergeCell ref="G9:G11"/>
    <mergeCell ref="H9:H11"/>
    <mergeCell ref="I9:I11"/>
  </mergeCells>
  <dataValidations count="7">
    <dataValidation type="whole" operator="lessThanOrEqual" allowBlank="1" showInputMessage="1" showErrorMessage="1" sqref="W13" xr:uid="{00000000-0002-0000-1400-000000000000}">
      <formula1>K13</formula1>
    </dataValidation>
    <dataValidation type="whole" operator="lessThanOrEqual" allowBlank="1" showInputMessage="1" showErrorMessage="1" sqref="U13" xr:uid="{00000000-0002-0000-1400-000001000000}">
      <formula1>H13</formula1>
    </dataValidation>
    <dataValidation type="textLength" operator="equal" allowBlank="1" showInputMessage="1" showErrorMessage="1" prompt="[A-Z][A-Z][A-Z][A-Z][A-Z][0-9][0-9][0-9][0-9][A-Z]_x000a__x000a_In absence of PAN write : ZZZZZ9999Z" sqref="G13" xr:uid="{00000000-0002-0000-1400-000002000000}">
      <formula1>10</formula1>
    </dataValidation>
    <dataValidation type="whole" operator="greaterThanOrEqual" allowBlank="1" showInputMessage="1" showErrorMessage="1" sqref="Q13:R13 M13:N13 H13:J13" xr:uid="{00000000-0002-0000-14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4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4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400-000006000000}">
      <formula1>K13</formula1>
    </dataValidation>
  </dataValidations>
  <hyperlinks>
    <hyperlink ref="G16" location="'Shareholding Pattern'!F35" display="Total" xr:uid="{00000000-0004-0000-1400-000000000000}"/>
    <hyperlink ref="F16" location="'Shareholding Pattern'!F33" display="Click here to go back" xr:uid="{00000000-0004-0000-1400-000001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B685DB"/>
  </sheetPr>
  <dimension ref="A1:XFC16"/>
  <sheetViews>
    <sheetView showGridLines="0" topLeftCell="A7" zoomScale="85" zoomScaleNormal="85"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2.6640625" customWidth="1"/>
    <col min="29" max="16383" width="5.6640625" hidden="1"/>
    <col min="16384" max="16384" width="2.66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c r="AR9" t="s">
        <v>346</v>
      </c>
    </row>
    <row r="10" spans="5:44"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c r="AR10" t="s">
        <v>336</v>
      </c>
    </row>
    <row r="11" spans="5:44"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c r="AR11" t="s">
        <v>347</v>
      </c>
    </row>
    <row r="12" spans="5:44" ht="15.75" customHeight="1">
      <c r="E12" s="8" t="s">
        <v>82</v>
      </c>
      <c r="F12" s="43" t="s">
        <v>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1500-000000000000}">
      <formula1>H13</formula1>
    </dataValidation>
    <dataValidation type="whole" operator="lessThanOrEqual" allowBlank="1" showInputMessage="1" showErrorMessage="1" sqref="W13" xr:uid="{00000000-0002-0000-1500-000001000000}">
      <formula1>K13</formula1>
    </dataValidation>
    <dataValidation type="textLength" operator="equal" allowBlank="1" showInputMessage="1" showErrorMessage="1" prompt="[A-Z][A-Z][A-Z][A-Z][A-Z][0-9][0-9][0-9][0-9][A-Z]_x000a__x000a_In absence of PAN write : ZZZZZ9999Z" sqref="G13" xr:uid="{00000000-0002-0000-1500-000002000000}">
      <formula1>10</formula1>
    </dataValidation>
    <dataValidation type="whole" operator="greaterThanOrEqual" allowBlank="1" showInputMessage="1" showErrorMessage="1" sqref="Q13:R13 M13:N13 H13:J13" xr:uid="{00000000-0002-0000-1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500-000006000000}">
      <formula1>K13</formula1>
    </dataValidation>
  </dataValidations>
  <hyperlinks>
    <hyperlink ref="G16" location="'Shareholding Pattern'!F36" display="Total" xr:uid="{00000000-0004-0000-1500-000000000000}"/>
    <hyperlink ref="F16" location="'Shareholding Pattern'!F34" display="Click here to go back" xr:uid="{00000000-0004-0000-1500-000001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7">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row>
    <row r="10" spans="5:29"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row>
    <row r="12" spans="5:29" s="6" customFormat="1" ht="20.100000000000001" customHeight="1">
      <c r="E12" s="8" t="s">
        <v>706</v>
      </c>
      <c r="F12" s="71" t="s">
        <v>440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600-000000000000}">
      <formula1>H13</formula1>
    </dataValidation>
    <dataValidation type="whole" operator="lessThanOrEqual" allowBlank="1" showInputMessage="1" showErrorMessage="1" sqref="W13" xr:uid="{00000000-0002-0000-1600-000001000000}">
      <formula1>K13</formula1>
    </dataValidation>
    <dataValidation type="textLength" operator="equal" allowBlank="1" showInputMessage="1" showErrorMessage="1" prompt="[A-Z][A-Z][A-Z][A-Z][A-Z][0-9][0-9][0-9][0-9][A-Z]_x000a__x000a_In absence of PAN write : ZZZZZ9999Z" sqref="G13" xr:uid="{00000000-0002-0000-1600-000002000000}">
      <formula1>10</formula1>
    </dataValidation>
    <dataValidation type="whole" operator="greaterThanOrEqual" allowBlank="1" showInputMessage="1" showErrorMessage="1" sqref="Q13:R13 M13:N13 H13:J13" xr:uid="{00000000-0002-0000-16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600-000006000000}">
      <formula1>K13</formula1>
    </dataValidation>
  </dataValidations>
  <hyperlinks>
    <hyperlink ref="G16" location="'Shareholding Pattern'!F40" display="Total" xr:uid="{00000000-0004-0000-1600-000000000000}"/>
    <hyperlink ref="F16" location="'Shareholding Pattern'!F68" display="Click here to go back" xr:uid="{00000000-0004-0000-1600-000001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6">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row>
    <row r="10" spans="5:29"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row>
    <row r="12" spans="5:29" s="6" customFormat="1" ht="20.100000000000001" customHeight="1">
      <c r="E12" s="8" t="s">
        <v>705</v>
      </c>
      <c r="F12" s="71" t="s">
        <v>668</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700-000000000000}">
      <formula1>0</formula1>
    </dataValidation>
    <dataValidation type="textLength" operator="equal" allowBlank="1" showInputMessage="1" showErrorMessage="1" prompt="[A-Z][A-Z][A-Z][A-Z][A-Z][0-9][0-9][0-9][0-9][A-Z]_x000a__x000a_In absence of PAN write : ZZZZZ9999Z" sqref="G13" xr:uid="{00000000-0002-0000-1700-000001000000}">
      <formula1>10</formula1>
    </dataValidation>
    <dataValidation type="whole" operator="lessThanOrEqual" allowBlank="1" showInputMessage="1" showErrorMessage="1" sqref="W13" xr:uid="{00000000-0002-0000-1700-000002000000}">
      <formula1>K13</formula1>
    </dataValidation>
    <dataValidation type="whole" operator="lessThanOrEqual" allowBlank="1" showInputMessage="1" showErrorMessage="1" sqref="U13" xr:uid="{00000000-0002-0000-17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700-000006000000}">
      <formula1>K13</formula1>
    </dataValidation>
  </dataValidations>
  <hyperlinks>
    <hyperlink ref="G16" location="'Shareholding Pattern'!F40" display="Total" xr:uid="{00000000-0004-0000-1700-000000000000}"/>
    <hyperlink ref="F16" location="'Shareholding Pattern'!F67" display="Click here to go back" xr:uid="{00000000-0004-0000-1700-000001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5">
    <tabColor theme="7"/>
  </sheetPr>
  <dimension ref="A1:AD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30" width="0" hidden="1" customWidth="1"/>
    <col min="31" max="16384" width="1.88671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row>
    <row r="10" spans="5:30"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row>
    <row r="11" spans="5:30"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row>
    <row r="12" spans="5:30" s="6" customFormat="1" ht="20.100000000000001" customHeight="1">
      <c r="E12" s="8" t="s">
        <v>703</v>
      </c>
      <c r="F12" s="71" t="s">
        <v>464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800-000000000000}">
      <formula1>H13</formula1>
    </dataValidation>
    <dataValidation type="whole" operator="lessThanOrEqual" allowBlank="1" showInputMessage="1" showErrorMessage="1" sqref="W13" xr:uid="{00000000-0002-0000-1800-000001000000}">
      <formula1>K13</formula1>
    </dataValidation>
    <dataValidation type="textLength" operator="equal" allowBlank="1" showInputMessage="1" showErrorMessage="1" prompt="[A-Z][A-Z][A-Z][A-Z][A-Z][0-9][0-9][0-9][0-9][A-Z]_x000a__x000a_In absence of PAN write : ZZZZZ9999Z" sqref="G13" xr:uid="{00000000-0002-0000-1800-000002000000}">
      <formula1>10</formula1>
    </dataValidation>
    <dataValidation type="whole" operator="greaterThanOrEqual" allowBlank="1" showInputMessage="1" showErrorMessage="1" sqref="Q13:R13 M13:N13 H13:J13" xr:uid="{00000000-0002-0000-18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800-000006000000}">
      <formula1>K13</formula1>
    </dataValidation>
  </dataValidations>
  <hyperlinks>
    <hyperlink ref="G16" location="'Shareholding Pattern'!F40" display="Total" xr:uid="{00000000-0004-0000-1800-000000000000}"/>
    <hyperlink ref="F16" location="'Shareholding Pattern'!F66" display="Click here to go back" xr:uid="{00000000-0004-0000-1800-000001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4">
    <tabColor theme="7"/>
  </sheetPr>
  <dimension ref="A1:XFC17"/>
  <sheetViews>
    <sheetView showGridLines="0" topLeftCell="A7" zoomScale="90" zoomScaleNormal="90" workbookViewId="0">
      <selection activeCell="L21" sqref="L21"/>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1</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row>
    <row r="10" spans="5:29"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row>
    <row r="12" spans="5:29" s="6" customFormat="1" ht="20.100000000000001" customHeight="1">
      <c r="E12" s="8" t="s">
        <v>704</v>
      </c>
      <c r="F12" s="71" t="s">
        <v>667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t="24.9" customHeight="1">
      <c r="E15" s="53">
        <v>1</v>
      </c>
      <c r="F15" s="375" t="s">
        <v>875</v>
      </c>
      <c r="G15" s="376" t="s">
        <v>876</v>
      </c>
      <c r="H15" s="38">
        <v>164800</v>
      </c>
      <c r="I15" s="38"/>
      <c r="J15" s="38"/>
      <c r="K15" s="374">
        <f>+IFERROR(IF(COUNT(H15:J15),ROUND(SUM(H15:J15),0),""),"")</f>
        <v>164800</v>
      </c>
      <c r="L15" s="42">
        <f>+IFERROR(IF(COUNT(K15),ROUND(K15/'Shareholding Pattern'!$L$78*100,2),""),"")</f>
        <v>1.07</v>
      </c>
      <c r="M15" s="170">
        <f>IF(H15="","",H15)</f>
        <v>164800</v>
      </c>
      <c r="N15" s="170"/>
      <c r="O15" s="229">
        <f>+IFERROR(IF(COUNT(M15:N15),ROUND(SUM(M15,N15),2),""),"")</f>
        <v>164800</v>
      </c>
      <c r="P15" s="42">
        <f>+IFERROR(IF(COUNT(O15),ROUND(O15/('Shareholding Pattern'!$P$79)*100,2),""),"")</f>
        <v>1.07</v>
      </c>
      <c r="Q15" s="38"/>
      <c r="R15" s="38"/>
      <c r="S15" s="374" t="str">
        <f>+IFERROR(IF(COUNT(Q15:R15),ROUND(SUM(Q15:R15),0),""),"")</f>
        <v/>
      </c>
      <c r="T15" s="14">
        <f>+IFERROR(IF(COUNT(K15,S15),ROUND(SUM(S15,K15)/SUM('Shareholding Pattern'!$L$78,'Shareholding Pattern'!$T$78)*100,2),""),"")</f>
        <v>1.07</v>
      </c>
      <c r="U15" s="38"/>
      <c r="V15" s="14" t="str">
        <f>+IFERROR(IF(COUNT(U15),ROUND(SUM(U15)/SUM(K15)*100,2),""),0)</f>
        <v/>
      </c>
      <c r="W15" s="38">
        <v>164800</v>
      </c>
      <c r="X15" s="228"/>
      <c r="Y15" s="38">
        <v>164800</v>
      </c>
      <c r="Z15" s="38">
        <v>0</v>
      </c>
      <c r="AA15" s="38">
        <v>0</v>
      </c>
      <c r="AB15" s="10"/>
      <c r="AC15" s="10" t="e">
        <f>SUM(#REF!)</f>
        <v>#REF!</v>
      </c>
    </row>
    <row r="16" spans="5:29" hidden="1">
      <c r="E16" s="34"/>
      <c r="J16" s="169"/>
      <c r="K16" s="169"/>
      <c r="N16" s="169"/>
      <c r="O16" s="169"/>
      <c r="V16" s="169"/>
      <c r="W16" s="35"/>
      <c r="X16" s="35"/>
      <c r="Y16" s="35"/>
      <c r="Z16" s="35"/>
      <c r="AA16" s="36"/>
    </row>
    <row r="17" spans="5:27" ht="20.100000000000001" customHeight="1">
      <c r="E17" s="48"/>
      <c r="F17" s="49" t="s">
        <v>392</v>
      </c>
      <c r="G17" s="49" t="s">
        <v>19</v>
      </c>
      <c r="H17" s="44">
        <f>+IFERROR(IF(COUNT(H14:H16),ROUND(SUM(H14:H16),0),""),"")</f>
        <v>164800</v>
      </c>
      <c r="I17" s="44" t="str">
        <f>+IFERROR(IF(COUNT(I14:I16),ROUND(SUM(I14:I16),0),""),"")</f>
        <v/>
      </c>
      <c r="J17" s="44" t="str">
        <f>+IFERROR(IF(COUNT(J14:J16),ROUND(SUM(J14:J16),0),""),"")</f>
        <v/>
      </c>
      <c r="K17" s="44">
        <f>+IFERROR(IF(COUNT(K14:K16),ROUND(SUM(K14:K16),0),""),"")</f>
        <v>164800</v>
      </c>
      <c r="L17" s="14">
        <f>+IFERROR(IF(COUNT(K17),ROUND(K17/'Shareholding Pattern'!$L$78*100,2),""),"")</f>
        <v>1.07</v>
      </c>
      <c r="M17" s="29">
        <f>+IFERROR(IF(COUNT(M14:M16),ROUND(SUM(M14:M16),0),""),"")</f>
        <v>164800</v>
      </c>
      <c r="N17" s="29" t="str">
        <f>+IFERROR(IF(COUNT(N14:N16),ROUND(SUM(N14:N16),0),""),"")</f>
        <v/>
      </c>
      <c r="O17" s="29">
        <f>+IFERROR(IF(COUNT(O14:O16),ROUND(SUM(O14:O16),0),""),"")</f>
        <v>164800</v>
      </c>
      <c r="P17" s="14">
        <f>+IFERROR(IF(COUNT(O17),ROUND(O17/('Shareholding Pattern'!$P$79)*100,2),""),"")</f>
        <v>1.07</v>
      </c>
      <c r="Q17" s="44" t="str">
        <f>+IFERROR(IF(COUNT(Q14:Q16),ROUND(SUM(Q14:Q16),0),""),"")</f>
        <v/>
      </c>
      <c r="R17" s="44" t="str">
        <f>+IFERROR(IF(COUNT(R14:R16),ROUND(SUM(R14:R16),0),""),"")</f>
        <v/>
      </c>
      <c r="S17" s="44" t="str">
        <f>+IFERROR(IF(COUNT(S14:S16),ROUND(SUM(S14:S16),0),""),"")</f>
        <v/>
      </c>
      <c r="T17" s="14">
        <f>+IFERROR(IF(COUNT(K17,S17),ROUND(SUM(S17,K17)/SUM('Shareholding Pattern'!$L$78,'Shareholding Pattern'!$T$78)*100,2),""),"")</f>
        <v>1.07</v>
      </c>
      <c r="U17" s="44" t="str">
        <f>+IFERROR(IF(COUNT(U14:U16),ROUND(SUM(U14:U16),0),""),"")</f>
        <v/>
      </c>
      <c r="V17" s="14" t="str">
        <f>+IFERROR(IF(COUNT(U17),ROUND(SUM(U17)/SUM(K17)*100,2),""),0)</f>
        <v/>
      </c>
      <c r="W17" s="44">
        <f>+IFERROR(IF(COUNT(W14:W16),ROUND(SUM(W14:W16),0),""),"")</f>
        <v>164800</v>
      </c>
      <c r="X17" s="339"/>
      <c r="Y17" s="44">
        <f>+IFERROR(IF(COUNT(Y14:Y16),ROUND(SUM(Y14:Y16),0),""),"")</f>
        <v>164800</v>
      </c>
      <c r="Z17" s="44">
        <f>+IFERROR(IF(COUNT(Z14:Z16),ROUND(SUM(Z14:Z16),0),""),"")</f>
        <v>0</v>
      </c>
      <c r="AA17" s="44">
        <f>+IFERROR(IF(COUNT(AA14:AA16),ROUND(SUM(AA14:AA16),0),""),"")</f>
        <v>0</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Q15:R15 M15:N15 H15:J15" xr:uid="{00000000-0002-0000-1900-000000000000}">
      <formula1>0</formula1>
    </dataValidation>
    <dataValidation type="textLength" operator="equal" allowBlank="1" showInputMessage="1" showErrorMessage="1" prompt="[A-Z][A-Z][A-Z][A-Z][A-Z][0-9][0-9][0-9][0-9][A-Z]_x000a__x000a_In absence of PAN write : ZZZZZ9999Z" sqref="G13 G15" xr:uid="{00000000-0002-0000-1900-000001000000}">
      <formula1>10</formula1>
    </dataValidation>
    <dataValidation type="whole" operator="lessThanOrEqual" allowBlank="1" showInputMessage="1" showErrorMessage="1" sqref="W13 W15" xr:uid="{00000000-0002-0000-1900-000002000000}">
      <formula1>K13</formula1>
    </dataValidation>
    <dataValidation type="whole" operator="lessThanOrEqual" allowBlank="1" showInputMessage="1" showErrorMessage="1" sqref="U13 U15" xr:uid="{00000000-0002-0000-19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 xr:uid="{00000000-0002-0000-1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 xr:uid="{00000000-0002-0000-1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 xr:uid="{00000000-0002-0000-1900-000006000000}">
      <formula1>K13</formula1>
    </dataValidation>
  </dataValidations>
  <hyperlinks>
    <hyperlink ref="G17" location="'Shareholding Pattern'!F40" display="Total" xr:uid="{00000000-0004-0000-1900-000000000000}"/>
    <hyperlink ref="F17" location="'Shareholding Pattern'!F65" display="Click here to go back" xr:uid="{00000000-0004-0000-19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37" r:id="rId3" name="Button 1">
              <controlPr defaultSize="0" print="0" autoFill="0" autoPict="0" macro="[0]!opentextblock">
                <anchor moveWithCells="1" sizeWithCells="1">
                  <from>
                    <xdr:col>23</xdr:col>
                    <xdr:colOff>45720</xdr:colOff>
                    <xdr:row>14</xdr:row>
                    <xdr:rowOff>45720</xdr:rowOff>
                  </from>
                  <to>
                    <xdr:col>23</xdr:col>
                    <xdr:colOff>1043940</xdr:colOff>
                    <xdr:row>14</xdr:row>
                    <xdr:rowOff>205740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3">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row>
    <row r="10" spans="5:29"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row>
    <row r="12" spans="5:29" s="6" customFormat="1" ht="20.100000000000001" customHeight="1">
      <c r="E12" s="8" t="s">
        <v>702</v>
      </c>
      <c r="F12" s="71" t="s">
        <v>666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A00-000000000000}">
      <formula1>H13</formula1>
    </dataValidation>
    <dataValidation type="whole" operator="lessThanOrEqual" allowBlank="1" showInputMessage="1" showErrorMessage="1" sqref="W13" xr:uid="{00000000-0002-0000-1A00-000001000000}">
      <formula1>K13</formula1>
    </dataValidation>
    <dataValidation type="textLength" operator="equal" allowBlank="1" showInputMessage="1" showErrorMessage="1" prompt="[A-Z][A-Z][A-Z][A-Z][A-Z][0-9][0-9][0-9][0-9][A-Z]_x000a__x000a_In absence of PAN write : ZZZZZ9999Z" sqref="G13" xr:uid="{00000000-0002-0000-1A00-000002000000}">
      <formula1>10</formula1>
    </dataValidation>
    <dataValidation type="whole" operator="greaterThanOrEqual" allowBlank="1" showInputMessage="1" showErrorMessage="1" sqref="Q13:R13 M13:N13 H13:J13" xr:uid="{00000000-0002-0000-1A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A00-000006000000}">
      <formula1>K13</formula1>
    </dataValidation>
  </dataValidations>
  <hyperlinks>
    <hyperlink ref="G16" location="'Shareholding Pattern'!F40" display="Total" xr:uid="{00000000-0004-0000-1A00-000000000000}"/>
    <hyperlink ref="F16" location="'Shareholding Pattern'!F62" display="Click here to go back" xr:uid="{00000000-0004-0000-1A00-000001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52">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29" width="1.88671875" hidden="1" customWidth="1"/>
    <col min="30" max="16383" width="21.5546875" hidden="1"/>
    <col min="16384" max="16384" width="1.88671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row>
    <row r="10" spans="5:30"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row>
    <row r="11" spans="5:30"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row>
    <row r="12" spans="5:30" s="6" customFormat="1" ht="20.100000000000001" customHeight="1">
      <c r="E12" s="8" t="s">
        <v>701</v>
      </c>
      <c r="F12" s="71" t="s">
        <v>665</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B00-000000000000}">
      <formula1>0</formula1>
    </dataValidation>
    <dataValidation type="textLength" operator="equal" allowBlank="1" showInputMessage="1" showErrorMessage="1" prompt="[A-Z][A-Z][A-Z][A-Z][A-Z][0-9][0-9][0-9][0-9][A-Z]_x000a__x000a_In absence of PAN write : ZZZZZ9999Z" sqref="G13" xr:uid="{00000000-0002-0000-1B00-000001000000}">
      <formula1>10</formula1>
    </dataValidation>
    <dataValidation type="whole" operator="lessThanOrEqual" allowBlank="1" showInputMessage="1" showErrorMessage="1" sqref="W13" xr:uid="{00000000-0002-0000-1B00-000002000000}">
      <formula1>K13</formula1>
    </dataValidation>
    <dataValidation type="whole" operator="lessThanOrEqual" allowBlank="1" showInputMessage="1" showErrorMessage="1" sqref="U13" xr:uid="{00000000-0002-0000-1B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B00-000006000000}">
      <formula1>K13</formula1>
    </dataValidation>
  </dataValidations>
  <hyperlinks>
    <hyperlink ref="G16" location="'Shareholding Pattern'!F40" display="Total" xr:uid="{00000000-0004-0000-1B00-000000000000}"/>
    <hyperlink ref="F16" location="'Shareholding Pattern'!F61" display="Click here to go back" xr:uid="{00000000-0004-0000-1B00-000001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1">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29" width="1.88671875" hidden="1" customWidth="1"/>
    <col min="30" max="16383" width="21.5546875" hidden="1"/>
    <col min="16384" max="16384" width="1.88671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row>
    <row r="10" spans="5:30"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row>
    <row r="11" spans="5:30"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row>
    <row r="12" spans="5:30" s="6" customFormat="1" ht="20.100000000000001" customHeight="1">
      <c r="E12" s="8" t="s">
        <v>700</v>
      </c>
      <c r="F12" s="71" t="s">
        <v>664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C00-000000000000}">
      <formula1>H13</formula1>
    </dataValidation>
    <dataValidation type="whole" operator="lessThanOrEqual" allowBlank="1" showInputMessage="1" showErrorMessage="1" sqref="W13" xr:uid="{00000000-0002-0000-1C00-000001000000}">
      <formula1>K13</formula1>
    </dataValidation>
    <dataValidation type="textLength" operator="equal" allowBlank="1" showInputMessage="1" showErrorMessage="1" prompt="[A-Z][A-Z][A-Z][A-Z][A-Z][0-9][0-9][0-9][0-9][A-Z]_x000a__x000a_In absence of PAN write : ZZZZZ9999Z" sqref="G13" xr:uid="{00000000-0002-0000-1C00-000002000000}">
      <formula1>10</formula1>
    </dataValidation>
    <dataValidation type="whole" operator="greaterThanOrEqual" allowBlank="1" showInputMessage="1" showErrorMessage="1" sqref="Q13:R13 M13:N13 H13:J13" xr:uid="{00000000-0002-0000-1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C00-000006000000}">
      <formula1>K13</formula1>
    </dataValidation>
  </dataValidations>
  <hyperlinks>
    <hyperlink ref="G16" location="'Shareholding Pattern'!F40" display="Total" xr:uid="{00000000-0004-0000-1C00-000000000000}"/>
    <hyperlink ref="F16" location="'Shareholding Pattern'!F60" display="Click here to go back" xr:uid="{00000000-0004-0000-1C00-000001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dimension ref="A1:XFC16"/>
  <sheetViews>
    <sheetView showGridLines="0" topLeftCell="C7" workbookViewId="0">
      <selection activeCell="F24" sqref="F24"/>
    </sheetView>
  </sheetViews>
  <sheetFormatPr defaultColWidth="0" defaultRowHeight="14.4"/>
  <cols>
    <col min="1" max="2" width="2.6640625" hidden="1" customWidth="1"/>
    <col min="3" max="3" width="2.6640625" customWidth="1"/>
    <col min="4" max="4" width="6.6640625" customWidth="1"/>
    <col min="5" max="5" width="72.109375" customWidth="1"/>
    <col min="6" max="6" width="14.6640625" customWidth="1"/>
    <col min="7" max="7" width="18.109375" customWidth="1"/>
    <col min="8" max="8" width="17" customWidth="1"/>
    <col min="9" max="9" width="17.5546875" customWidth="1"/>
    <col min="10" max="10" width="4" customWidth="1"/>
    <col min="11" max="16" width="2.6640625" hidden="1"/>
    <col min="17" max="16383" width="10.109375" hidden="1"/>
    <col min="16384" max="16384" width="1" hidden="1"/>
  </cols>
  <sheetData>
    <row r="1" spans="1:21" hidden="1">
      <c r="A1" t="s">
        <v>212</v>
      </c>
      <c r="T1" t="s">
        <v>212</v>
      </c>
      <c r="U1" t="s">
        <v>93</v>
      </c>
    </row>
    <row r="2" spans="1:21" hidden="1">
      <c r="U2" t="s">
        <v>104</v>
      </c>
    </row>
    <row r="3" spans="1:21" hidden="1"/>
    <row r="4" spans="1:21" hidden="1"/>
    <row r="5" spans="1:21" hidden="1"/>
    <row r="6" spans="1:21" hidden="1"/>
    <row r="7" spans="1:21" ht="30" customHeight="1"/>
    <row r="8" spans="1:21" ht="30" customHeight="1">
      <c r="D8" s="50" t="s">
        <v>114</v>
      </c>
      <c r="E8" s="50" t="s">
        <v>107</v>
      </c>
      <c r="F8" s="270" t="s">
        <v>473</v>
      </c>
      <c r="G8" s="258" t="s">
        <v>453</v>
      </c>
      <c r="H8" s="258" t="s">
        <v>454</v>
      </c>
      <c r="I8" s="258" t="s">
        <v>141</v>
      </c>
    </row>
    <row r="9" spans="1:21" ht="20.100000000000001" customHeight="1">
      <c r="D9" s="22">
        <v>1</v>
      </c>
      <c r="E9" s="266" t="s">
        <v>108</v>
      </c>
      <c r="F9" s="171" t="s">
        <v>104</v>
      </c>
      <c r="G9" s="377" t="s">
        <v>104</v>
      </c>
      <c r="H9" s="377" t="s">
        <v>104</v>
      </c>
      <c r="I9" s="377" t="s">
        <v>104</v>
      </c>
      <c r="M9">
        <v>1</v>
      </c>
      <c r="N9">
        <v>0</v>
      </c>
      <c r="O9">
        <v>1</v>
      </c>
      <c r="P9">
        <v>1</v>
      </c>
      <c r="R9" t="s">
        <v>495</v>
      </c>
      <c r="S9" t="s">
        <v>496</v>
      </c>
      <c r="T9" t="s">
        <v>497</v>
      </c>
      <c r="U9" t="s">
        <v>498</v>
      </c>
    </row>
    <row r="10" spans="1:21" ht="20.100000000000001" customHeight="1">
      <c r="D10" s="23">
        <v>2</v>
      </c>
      <c r="E10" s="267" t="s">
        <v>109</v>
      </c>
      <c r="F10" s="172" t="s">
        <v>104</v>
      </c>
      <c r="G10" s="369" t="s">
        <v>104</v>
      </c>
      <c r="H10" s="369" t="s">
        <v>104</v>
      </c>
      <c r="I10" s="369" t="s">
        <v>104</v>
      </c>
      <c r="M10">
        <v>1</v>
      </c>
      <c r="N10">
        <v>1</v>
      </c>
      <c r="O10">
        <v>1</v>
      </c>
      <c r="P10">
        <v>1</v>
      </c>
      <c r="R10" t="s">
        <v>499</v>
      </c>
      <c r="S10" t="s">
        <v>500</v>
      </c>
      <c r="T10" t="s">
        <v>501</v>
      </c>
      <c r="U10" t="s">
        <v>502</v>
      </c>
    </row>
    <row r="11" spans="1:21" ht="20.100000000000001" customHeight="1">
      <c r="D11" s="23">
        <v>3</v>
      </c>
      <c r="E11" s="267" t="s">
        <v>110</v>
      </c>
      <c r="F11" s="172" t="s">
        <v>104</v>
      </c>
      <c r="G11" s="369" t="s">
        <v>104</v>
      </c>
      <c r="H11" s="369" t="s">
        <v>104</v>
      </c>
      <c r="I11" s="369" t="s">
        <v>104</v>
      </c>
      <c r="M11">
        <v>1</v>
      </c>
      <c r="N11">
        <v>1</v>
      </c>
      <c r="O11">
        <v>1</v>
      </c>
      <c r="P11">
        <v>1</v>
      </c>
      <c r="R11" t="s">
        <v>503</v>
      </c>
      <c r="S11" t="s">
        <v>504</v>
      </c>
      <c r="T11" t="s">
        <v>505</v>
      </c>
      <c r="U11" t="s">
        <v>506</v>
      </c>
    </row>
    <row r="12" spans="1:21" ht="28.8">
      <c r="D12" s="23">
        <v>4</v>
      </c>
      <c r="E12" s="267" t="s">
        <v>111</v>
      </c>
      <c r="F12" s="172" t="s">
        <v>104</v>
      </c>
      <c r="G12" s="369" t="s">
        <v>104</v>
      </c>
      <c r="H12" s="369" t="s">
        <v>104</v>
      </c>
      <c r="I12" s="369" t="s">
        <v>104</v>
      </c>
      <c r="M12">
        <v>1</v>
      </c>
      <c r="N12">
        <v>1</v>
      </c>
      <c r="O12">
        <v>1</v>
      </c>
      <c r="P12">
        <v>1</v>
      </c>
      <c r="R12" t="s">
        <v>507</v>
      </c>
      <c r="S12" t="s">
        <v>508</v>
      </c>
      <c r="T12" t="s">
        <v>509</v>
      </c>
      <c r="U12" t="s">
        <v>510</v>
      </c>
    </row>
    <row r="13" spans="1:21" ht="21.75" customHeight="1">
      <c r="D13" s="23">
        <v>5</v>
      </c>
      <c r="E13" s="267" t="s">
        <v>112</v>
      </c>
      <c r="F13" s="172" t="s">
        <v>104</v>
      </c>
      <c r="G13" s="369" t="s">
        <v>104</v>
      </c>
      <c r="H13" s="370" t="s">
        <v>104</v>
      </c>
      <c r="I13" s="370" t="s">
        <v>104</v>
      </c>
      <c r="M13">
        <v>1</v>
      </c>
      <c r="N13">
        <v>1</v>
      </c>
      <c r="O13">
        <v>1</v>
      </c>
      <c r="P13">
        <v>1</v>
      </c>
      <c r="R13" t="s">
        <v>511</v>
      </c>
      <c r="S13" t="s">
        <v>512</v>
      </c>
      <c r="T13" t="s">
        <v>513</v>
      </c>
      <c r="U13" t="s">
        <v>514</v>
      </c>
    </row>
    <row r="14" spans="1:21" s="17" customFormat="1" ht="20.100000000000001" customHeight="1">
      <c r="A14"/>
      <c r="B14"/>
      <c r="C14"/>
      <c r="D14" s="85">
        <v>6</v>
      </c>
      <c r="E14" s="268" t="s">
        <v>113</v>
      </c>
      <c r="F14" s="261" t="s">
        <v>104</v>
      </c>
      <c r="G14" s="371" t="s">
        <v>104</v>
      </c>
      <c r="H14" s="259"/>
      <c r="I14" s="260"/>
      <c r="M14" s="17">
        <v>1</v>
      </c>
      <c r="N14" s="17">
        <v>1</v>
      </c>
      <c r="O14" s="17">
        <v>0</v>
      </c>
      <c r="P14" s="17">
        <v>0</v>
      </c>
      <c r="R14" s="17" t="s">
        <v>515</v>
      </c>
      <c r="S14" s="17" t="s">
        <v>516</v>
      </c>
      <c r="T14" s="17" t="s">
        <v>517</v>
      </c>
      <c r="U14" s="17" t="s">
        <v>518</v>
      </c>
    </row>
    <row r="15" spans="1:21" s="17" customFormat="1" ht="20.100000000000001" customHeight="1">
      <c r="A15"/>
      <c r="B15"/>
      <c r="C15"/>
      <c r="D15" s="85">
        <v>7</v>
      </c>
      <c r="E15" s="267" t="s">
        <v>381</v>
      </c>
      <c r="F15" s="311" t="s">
        <v>104</v>
      </c>
      <c r="G15" s="372" t="s">
        <v>104</v>
      </c>
      <c r="H15" s="373" t="s">
        <v>104</v>
      </c>
      <c r="I15" s="373" t="s">
        <v>104</v>
      </c>
      <c r="M15" s="17">
        <v>1</v>
      </c>
      <c r="N15" s="17">
        <v>1</v>
      </c>
      <c r="O15" s="17">
        <v>1</v>
      </c>
      <c r="P15" s="17">
        <v>1</v>
      </c>
      <c r="R15" s="17" t="s">
        <v>519</v>
      </c>
      <c r="S15" s="17" t="s">
        <v>520</v>
      </c>
      <c r="T15" s="17" t="s">
        <v>521</v>
      </c>
      <c r="U15" s="17" t="s">
        <v>522</v>
      </c>
    </row>
    <row r="16" spans="1:21" ht="21" customHeight="1">
      <c r="D16" s="24">
        <v>8</v>
      </c>
      <c r="E16" s="269" t="s">
        <v>599</v>
      </c>
      <c r="F16" s="312" t="s">
        <v>104</v>
      </c>
      <c r="G16" s="435"/>
      <c r="H16" s="436"/>
      <c r="I16" s="437"/>
      <c r="R16" s="169" t="s">
        <v>599</v>
      </c>
    </row>
  </sheetData>
  <sheetProtection password="F884" sheet="1" objects="1" scenarios="1"/>
  <mergeCells count="1">
    <mergeCell ref="G16:I16"/>
  </mergeCells>
  <dataValidations count="1">
    <dataValidation type="list" allowBlank="1" showInputMessage="1" showErrorMessage="1" sqref="F9:G15 H9:I13 H15:I15 F16" xr:uid="{00000000-0002-0000-0200-000000000000}">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0">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row>
    <row r="10" spans="5:29"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row>
    <row r="12" spans="5:29" s="6" customFormat="1" ht="20.100000000000001" customHeight="1">
      <c r="E12" s="8" t="s">
        <v>699</v>
      </c>
      <c r="F12" s="71" t="s">
        <v>663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D00-000000000000}">
      <formula1>0</formula1>
    </dataValidation>
    <dataValidation type="textLength" operator="equal" allowBlank="1" showInputMessage="1" showErrorMessage="1" prompt="[A-Z][A-Z][A-Z][A-Z][A-Z][0-9][0-9][0-9][0-9][A-Z]_x000a__x000a_In absence of PAN write : ZZZZZ9999Z" sqref="G13" xr:uid="{00000000-0002-0000-1D00-000001000000}">
      <formula1>10</formula1>
    </dataValidation>
    <dataValidation type="whole" operator="lessThanOrEqual" allowBlank="1" showInputMessage="1" showErrorMessage="1" sqref="W13" xr:uid="{00000000-0002-0000-1D00-000002000000}">
      <formula1>K13</formula1>
    </dataValidation>
    <dataValidation type="whole" operator="lessThanOrEqual" allowBlank="1" showInputMessage="1" showErrorMessage="1" sqref="U13" xr:uid="{00000000-0002-0000-1D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D00-000006000000}">
      <formula1>K13</formula1>
    </dataValidation>
  </dataValidations>
  <hyperlinks>
    <hyperlink ref="G16" location="'Shareholding Pattern'!F40" display="Total" xr:uid="{00000000-0004-0000-1D00-000000000000}"/>
    <hyperlink ref="F16" location="'Shareholding Pattern'!F59" display="Click here to go back" xr:uid="{00000000-0004-0000-1D00-000001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9">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row>
    <row r="10" spans="5:29"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row>
    <row r="12" spans="5:29" s="6" customFormat="1" ht="20.100000000000001" customHeight="1">
      <c r="E12" s="8" t="s">
        <v>698</v>
      </c>
      <c r="F12" s="71" t="s">
        <v>662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1E00-000000000000}">
      <formula1>H13</formula1>
    </dataValidation>
    <dataValidation type="whole" operator="lessThanOrEqual" allowBlank="1" showInputMessage="1" showErrorMessage="1" sqref="W13" xr:uid="{00000000-0002-0000-1E00-000001000000}">
      <formula1>K13</formula1>
    </dataValidation>
    <dataValidation type="textLength" operator="equal" allowBlank="1" showInputMessage="1" showErrorMessage="1" prompt="[A-Z][A-Z][A-Z][A-Z][A-Z][0-9][0-9][0-9][0-9][A-Z]_x000a__x000a_In absence of PAN write : ZZZZZ9999Z" sqref="G13" xr:uid="{00000000-0002-0000-1E00-000002000000}">
      <formula1>10</formula1>
    </dataValidation>
    <dataValidation type="whole" operator="greaterThanOrEqual" allowBlank="1" showInputMessage="1" showErrorMessage="1" sqref="Q13:R13 M13:N13 H13:J13" xr:uid="{00000000-0002-0000-1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E00-000006000000}">
      <formula1>K13</formula1>
    </dataValidation>
  </dataValidations>
  <hyperlinks>
    <hyperlink ref="G16" location="'Shareholding Pattern'!F40" display="Total" xr:uid="{00000000-0004-0000-1E00-000000000000}"/>
    <hyperlink ref="F16" location="'Shareholding Pattern'!F58" display="Click here to go back" xr:uid="{00000000-0004-0000-1E00-000001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row>
    <row r="10" spans="5:29"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row>
    <row r="12" spans="5:29" s="6" customFormat="1" ht="20.100000000000001" customHeight="1">
      <c r="E12" s="8" t="s">
        <v>697</v>
      </c>
      <c r="F12" s="71" t="s">
        <v>661</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1F00-000000000000}">
      <formula1>0</formula1>
    </dataValidation>
    <dataValidation type="textLength" operator="equal" allowBlank="1" showInputMessage="1" showErrorMessage="1" prompt="[A-Z][A-Z][A-Z][A-Z][A-Z][0-9][0-9][0-9][0-9][A-Z]_x000a__x000a_In absence of PAN write : ZZZZZ9999Z" sqref="G13" xr:uid="{00000000-0002-0000-1F00-000001000000}">
      <formula1>10</formula1>
    </dataValidation>
    <dataValidation type="whole" operator="lessThanOrEqual" allowBlank="1" showInputMessage="1" showErrorMessage="1" sqref="W13" xr:uid="{00000000-0002-0000-1F00-000002000000}">
      <formula1>K13</formula1>
    </dataValidation>
    <dataValidation type="whole" operator="lessThanOrEqual" allowBlank="1" showInputMessage="1" showErrorMessage="1" sqref="U13" xr:uid="{00000000-0002-0000-1F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F00-000006000000}">
      <formula1>K13</formula1>
    </dataValidation>
  </dataValidations>
  <hyperlinks>
    <hyperlink ref="G16" location="'Shareholding Pattern'!F40" display="Total" xr:uid="{00000000-0004-0000-1F00-000000000000}"/>
    <hyperlink ref="F16" location="'Shareholding Pattern'!F57" display="Click here to go back" xr:uid="{00000000-0004-0000-1F00-000001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7">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row>
    <row r="10" spans="5:29"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row>
    <row r="12" spans="5:29" s="6" customFormat="1" ht="20.100000000000001" customHeight="1">
      <c r="E12" s="8" t="s">
        <v>84</v>
      </c>
      <c r="F12" s="71" t="s">
        <v>660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000-000000000000}">
      <formula1>H13</formula1>
    </dataValidation>
    <dataValidation type="whole" operator="lessThanOrEqual" allowBlank="1" showInputMessage="1" showErrorMessage="1" sqref="W13" xr:uid="{00000000-0002-0000-2000-000001000000}">
      <formula1>K13</formula1>
    </dataValidation>
    <dataValidation type="textLength" operator="equal" allowBlank="1" showInputMessage="1" showErrorMessage="1" prompt="[A-Z][A-Z][A-Z][A-Z][A-Z][0-9][0-9][0-9][0-9][A-Z]_x000a__x000a_In absence of PAN write : ZZZZZ9999Z" sqref="G13" xr:uid="{00000000-0002-0000-2000-000002000000}">
      <formula1>10</formula1>
    </dataValidation>
    <dataValidation type="whole" operator="greaterThanOrEqual" allowBlank="1" showInputMessage="1" showErrorMessage="1" sqref="Q13:R13 M13:N13 H13:J13" xr:uid="{00000000-0002-0000-2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000-000006000000}">
      <formula1>K13</formula1>
    </dataValidation>
  </dataValidations>
  <hyperlinks>
    <hyperlink ref="G16" location="'Shareholding Pattern'!F40" display="Total" xr:uid="{00000000-0004-0000-2000-000000000000}"/>
    <hyperlink ref="F16" location="'Shareholding Pattern'!F54" display="Click here to go back" xr:uid="{00000000-0004-0000-2000-000001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6">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row>
    <row r="10" spans="5:29"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row>
    <row r="12" spans="5:29" s="6" customFormat="1" ht="20.100000000000001" customHeight="1">
      <c r="E12" s="8" t="s">
        <v>696</v>
      </c>
      <c r="F12" s="71" t="s">
        <v>659</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100-000000000000}">
      <formula1>0</formula1>
    </dataValidation>
    <dataValidation type="textLength" operator="equal" allowBlank="1" showInputMessage="1" showErrorMessage="1" prompt="[A-Z][A-Z][A-Z][A-Z][A-Z][0-9][0-9][0-9][0-9][A-Z]_x000a__x000a_In absence of PAN write : ZZZZZ9999Z" sqref="G13" xr:uid="{00000000-0002-0000-2100-000001000000}">
      <formula1>10</formula1>
    </dataValidation>
    <dataValidation type="whole" operator="lessThanOrEqual" allowBlank="1" showInputMessage="1" showErrorMessage="1" sqref="W13" xr:uid="{00000000-0002-0000-2100-000002000000}">
      <formula1>K13</formula1>
    </dataValidation>
    <dataValidation type="whole" operator="lessThanOrEqual" allowBlank="1" showInputMessage="1" showErrorMessage="1" sqref="U13" xr:uid="{00000000-0002-0000-21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100-000006000000}">
      <formula1>K13</formula1>
    </dataValidation>
  </dataValidations>
  <hyperlinks>
    <hyperlink ref="G16" location="'Shareholding Pattern'!F40" display="Total" xr:uid="{00000000-0004-0000-2100-000000000000}"/>
    <hyperlink ref="F16" location="'Shareholding Pattern'!F53" display="Click here to go back" xr:uid="{00000000-0004-0000-2100-000001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0">
    <tabColor theme="7"/>
  </sheetPr>
  <dimension ref="A1:XFC16"/>
  <sheetViews>
    <sheetView showGridLines="0" topLeftCell="A7" zoomScale="90" zoomScaleNormal="90" workbookViewId="0">
      <selection activeCell="F16" sqref="F16"/>
    </sheetView>
  </sheetViews>
  <sheetFormatPr defaultColWidth="0" defaultRowHeight="14.4"/>
  <cols>
    <col min="1" max="1" width="2.33203125" customWidth="1"/>
    <col min="2" max="2" width="2.109375" customWidth="1"/>
    <col min="3" max="4" width="2"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1.88671875" customWidth="1"/>
    <col min="29" max="16383" width="21.5546875" hidden="1"/>
    <col min="16384" max="16384" width="1.88671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row>
    <row r="10" spans="5:29"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row>
    <row r="12" spans="5:29" s="6" customFormat="1" ht="20.100000000000001" customHeight="1">
      <c r="E12" s="8" t="s">
        <v>682</v>
      </c>
      <c r="F12" s="71" t="s">
        <v>692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H9:H11"/>
    <mergeCell ref="E9:E11"/>
    <mergeCell ref="F9:F11"/>
    <mergeCell ref="G9:G11"/>
    <mergeCell ref="K9:K11"/>
    <mergeCell ref="I9:I11"/>
    <mergeCell ref="J9:J11"/>
    <mergeCell ref="L9:L11"/>
    <mergeCell ref="M9:P9"/>
    <mergeCell ref="U9:V10"/>
    <mergeCell ref="T9:T11"/>
    <mergeCell ref="R9:R11"/>
    <mergeCell ref="S9:S11"/>
    <mergeCell ref="M10:O10"/>
    <mergeCell ref="Y9:AA9"/>
    <mergeCell ref="Y10:AA10"/>
    <mergeCell ref="Q9:Q11"/>
    <mergeCell ref="P10:P11"/>
    <mergeCell ref="X9:X11"/>
    <mergeCell ref="W9:W11"/>
  </mergeCells>
  <dataValidations count="7">
    <dataValidation type="whole" operator="lessThanOrEqual" allowBlank="1" showInputMessage="1" showErrorMessage="1" sqref="U13" xr:uid="{00000000-0002-0000-2200-000000000000}">
      <formula1>H13</formula1>
    </dataValidation>
    <dataValidation type="whole" operator="lessThanOrEqual" allowBlank="1" showInputMessage="1" showErrorMessage="1" sqref="W13" xr:uid="{00000000-0002-0000-2200-000001000000}">
      <formula1>K13</formula1>
    </dataValidation>
    <dataValidation type="textLength" operator="equal" allowBlank="1" showInputMessage="1" showErrorMessage="1" prompt="[A-Z][A-Z][A-Z][A-Z][A-Z][0-9][0-9][0-9][0-9][A-Z]_x000a__x000a_In absence of PAN write : ZZZZZ9999Z" sqref="G13" xr:uid="{00000000-0002-0000-2200-000002000000}">
      <formula1>10</formula1>
    </dataValidation>
    <dataValidation type="whole" operator="greaterThanOrEqual" allowBlank="1" showInputMessage="1" showErrorMessage="1" sqref="Q13:R13 M13:N13 H13:J13" xr:uid="{00000000-0002-0000-2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200-000006000000}">
      <formula1>K13</formula1>
    </dataValidation>
  </dataValidations>
  <hyperlinks>
    <hyperlink ref="G16" location="'Shareholding Pattern'!F40" display="Total" xr:uid="{00000000-0004-0000-2200-000000000000}"/>
    <hyperlink ref="F16" location="'Shareholding Pattern'!F52" display="Click here to go back" xr:uid="{00000000-0004-0000-2200-000001000000}"/>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5">
    <tabColor rgb="FFB685DB"/>
  </sheetPr>
  <dimension ref="A1:XFC16"/>
  <sheetViews>
    <sheetView showGridLines="0" topLeftCell="A7" zoomScale="70" zoomScaleNormal="70" workbookViewId="0">
      <selection activeCell="F16" sqref="F16"/>
    </sheetView>
  </sheetViews>
  <sheetFormatPr defaultColWidth="0" defaultRowHeight="14.4"/>
  <cols>
    <col min="1" max="1" width="2.33203125" customWidth="1"/>
    <col min="2" max="2" width="2.109375" customWidth="1"/>
    <col min="3" max="3" width="2" customWidth="1"/>
    <col min="4" max="4" width="7.109375" customWidth="1"/>
    <col min="5" max="5" width="35.6640625" customWidth="1"/>
    <col min="6" max="7" width="38.5546875" customWidth="1"/>
    <col min="8" max="8" width="13.6640625" customWidth="1"/>
    <col min="9" max="10" width="20.6640625" customWidth="1"/>
    <col min="11" max="12" width="20.6640625" hidden="1" customWidth="1"/>
    <col min="13" max="15" width="20.6640625" customWidth="1"/>
    <col min="16" max="16" width="20.6640625" hidden="1" customWidth="1"/>
    <col min="17" max="18" width="20.6640625" customWidth="1"/>
    <col min="19" max="21" width="20.6640625" hidden="1" customWidth="1"/>
    <col min="22" max="22" width="20.6640625" customWidth="1"/>
    <col min="23" max="24" width="20.6640625" hidden="1" customWidth="1"/>
    <col min="25" max="29" width="20.6640625" customWidth="1"/>
    <col min="30" max="31" width="4.109375" customWidth="1"/>
    <col min="32" max="16383" width="5.109375" hidden="1"/>
    <col min="16384" max="16384" width="4.10937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1" t="s">
        <v>119</v>
      </c>
      <c r="E9" s="521" t="s">
        <v>34</v>
      </c>
      <c r="F9" s="521" t="s">
        <v>376</v>
      </c>
      <c r="G9" s="521" t="s">
        <v>118</v>
      </c>
      <c r="H9" s="443" t="s">
        <v>1</v>
      </c>
      <c r="I9" s="521" t="s">
        <v>368</v>
      </c>
      <c r="J9" s="443" t="s">
        <v>3</v>
      </c>
      <c r="K9" s="443" t="s">
        <v>4</v>
      </c>
      <c r="L9" s="443" t="s">
        <v>5</v>
      </c>
      <c r="M9" s="443" t="s">
        <v>6</v>
      </c>
      <c r="N9" s="443" t="s">
        <v>7</v>
      </c>
      <c r="O9" s="443" t="s">
        <v>8</v>
      </c>
      <c r="P9" s="443"/>
      <c r="Q9" s="443"/>
      <c r="R9" s="443"/>
      <c r="S9" s="443" t="s">
        <v>9</v>
      </c>
      <c r="T9" s="521" t="s">
        <v>447</v>
      </c>
      <c r="U9" s="521" t="s">
        <v>120</v>
      </c>
      <c r="V9" s="443" t="s">
        <v>89</v>
      </c>
      <c r="W9" s="443" t="s">
        <v>12</v>
      </c>
      <c r="X9" s="443"/>
      <c r="Y9" s="443" t="s">
        <v>14</v>
      </c>
      <c r="Z9" s="443" t="s">
        <v>441</v>
      </c>
      <c r="AA9" s="512" t="s">
        <v>707</v>
      </c>
      <c r="AB9" s="513"/>
      <c r="AC9" s="514"/>
      <c r="AG9" t="s">
        <v>348</v>
      </c>
      <c r="AV9" t="s">
        <v>34</v>
      </c>
    </row>
    <row r="10" spans="4:57" ht="31.5" customHeight="1">
      <c r="D10" s="456"/>
      <c r="E10" s="456"/>
      <c r="F10" s="456"/>
      <c r="G10" s="456"/>
      <c r="H10" s="443"/>
      <c r="I10" s="456"/>
      <c r="J10" s="443"/>
      <c r="K10" s="443"/>
      <c r="L10" s="443"/>
      <c r="M10" s="443"/>
      <c r="N10" s="443"/>
      <c r="O10" s="443" t="s">
        <v>15</v>
      </c>
      <c r="P10" s="443"/>
      <c r="Q10" s="443"/>
      <c r="R10" s="443" t="s">
        <v>16</v>
      </c>
      <c r="S10" s="443"/>
      <c r="T10" s="456"/>
      <c r="U10" s="487"/>
      <c r="V10" s="443"/>
      <c r="W10" s="443"/>
      <c r="X10" s="443"/>
      <c r="Y10" s="443"/>
      <c r="Z10" s="443"/>
      <c r="AA10" s="450" t="s">
        <v>708</v>
      </c>
      <c r="AB10" s="451"/>
      <c r="AC10" s="452"/>
      <c r="AG10" t="s">
        <v>339</v>
      </c>
      <c r="AV10" t="s">
        <v>379</v>
      </c>
    </row>
    <row r="11" spans="4:57" ht="43.2">
      <c r="D11" s="442"/>
      <c r="E11" s="442"/>
      <c r="F11" s="442"/>
      <c r="G11" s="442"/>
      <c r="H11" s="443"/>
      <c r="I11" s="442"/>
      <c r="J11" s="443"/>
      <c r="K11" s="443"/>
      <c r="L11" s="443"/>
      <c r="M11" s="443"/>
      <c r="N11" s="443"/>
      <c r="O11" s="27" t="s">
        <v>17</v>
      </c>
      <c r="P11" s="27" t="s">
        <v>18</v>
      </c>
      <c r="Q11" s="27" t="s">
        <v>19</v>
      </c>
      <c r="R11" s="443"/>
      <c r="S11" s="443"/>
      <c r="T11" s="442"/>
      <c r="U11" s="488"/>
      <c r="V11" s="443"/>
      <c r="W11" s="27" t="s">
        <v>20</v>
      </c>
      <c r="X11" s="27" t="s">
        <v>21</v>
      </c>
      <c r="Y11" s="443"/>
      <c r="Z11" s="443"/>
      <c r="AA11" s="55" t="s">
        <v>709</v>
      </c>
      <c r="AB11" s="55" t="s">
        <v>710</v>
      </c>
      <c r="AC11" s="55" t="s">
        <v>711</v>
      </c>
      <c r="AG11" t="s">
        <v>344</v>
      </c>
    </row>
    <row r="12" spans="4:57" ht="15.6">
      <c r="D12" s="8" t="s">
        <v>695</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 customHeight="1">
      <c r="D14" s="34"/>
      <c r="E14" s="35"/>
      <c r="F14" s="35"/>
      <c r="G14" s="35"/>
      <c r="H14" s="35"/>
      <c r="I14" s="35"/>
      <c r="J14" s="35"/>
      <c r="K14" s="35"/>
      <c r="L14" s="35"/>
      <c r="M14" s="35"/>
      <c r="N14" s="35"/>
      <c r="O14" s="35"/>
      <c r="P14" s="35"/>
      <c r="Q14" s="35"/>
      <c r="R14" s="35"/>
      <c r="S14" s="35"/>
      <c r="T14" s="35"/>
      <c r="U14" s="35"/>
      <c r="V14" s="35"/>
      <c r="W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9"/>
      <c r="AA16" s="52" t="str">
        <f>+IFERROR(IF(COUNT(AA13:AA15),ROUND(SUMIF($F$13:AA15,"Category",AA13:AA15),0),""),"")</f>
        <v/>
      </c>
      <c r="AB16" s="52" t="str">
        <f>+IFERROR(IF(COUNT(AB13:AB15),ROUND(SUMIF($F$13:AB15,"Category",AB13:AB15),0),""),"")</f>
        <v/>
      </c>
      <c r="AC16" s="52" t="str">
        <f>+IFERROR(IF(COUNT(AC13:AC15),ROUND(SUMIF($F$13:AC15,"Category",AC13:AC15),0),""),"")</f>
        <v/>
      </c>
    </row>
  </sheetData>
  <sheetProtection password="F884" sheet="1" objects="1" scenarios="1"/>
  <mergeCells count="23">
    <mergeCell ref="I9:I11"/>
    <mergeCell ref="D9:D11"/>
    <mergeCell ref="E9:E11"/>
    <mergeCell ref="F9:F11"/>
    <mergeCell ref="G9:G11"/>
    <mergeCell ref="H9:H11"/>
    <mergeCell ref="J9:J11"/>
    <mergeCell ref="K9:K11"/>
    <mergeCell ref="L9:L11"/>
    <mergeCell ref="M9:M11"/>
    <mergeCell ref="N9:N11"/>
    <mergeCell ref="AA9:AC9"/>
    <mergeCell ref="AA10:AC10"/>
    <mergeCell ref="Z9:Z11"/>
    <mergeCell ref="O10:Q10"/>
    <mergeCell ref="R10:R11"/>
    <mergeCell ref="S9:S11"/>
    <mergeCell ref="T9:T11"/>
    <mergeCell ref="U9:U11"/>
    <mergeCell ref="V9:V11"/>
    <mergeCell ref="W9:X10"/>
    <mergeCell ref="Y9:Y11"/>
    <mergeCell ref="O9:R9"/>
  </mergeCells>
  <dataValidations count="10">
    <dataValidation type="list" allowBlank="1" showInputMessage="1" showErrorMessage="1" sqref="F13" xr:uid="{00000000-0002-0000-2300-000000000000}">
      <formula1>$AV$9:$AV$10</formula1>
    </dataValidation>
    <dataValidation type="list" allowBlank="1" showInputMessage="1" showErrorMessage="1" sqref="E13" xr:uid="{00000000-0002-0000-2300-000001000000}">
      <formula1>$AR$1:$BE$1</formula1>
    </dataValidation>
    <dataValidation type="whole" operator="greaterThan" allowBlank="1" showInputMessage="1" showErrorMessage="1" sqref="I13" xr:uid="{00000000-0002-0000-2300-000002000000}">
      <formula1>0</formula1>
    </dataValidation>
    <dataValidation type="textLength" operator="equal" allowBlank="1" showInputMessage="1" showErrorMessage="1" prompt="[A-Z][A-Z][A-Z][A-Z][A-Z][0-9][0-9][0-9][0-9][A-Z]_x000a__x000a_In absence of PAN write : ZZZZZ9999Z_x000a_" sqref="H13" xr:uid="{00000000-0002-0000-2300-000003000000}">
      <formula1>10</formula1>
    </dataValidation>
    <dataValidation type="whole" operator="greaterThanOrEqual" allowBlank="1" showInputMessage="1" showErrorMessage="1" sqref="O13:P13 J13:L13 S13:T13" xr:uid="{00000000-0002-0000-2300-000004000000}">
      <formula1>0</formula1>
    </dataValidation>
    <dataValidation type="whole" operator="lessThanOrEqual" allowBlank="1" showInputMessage="1" showErrorMessage="1" sqref="W13" xr:uid="{00000000-0002-0000-2300-000005000000}">
      <formula1>J13</formula1>
    </dataValidation>
    <dataValidation type="whole" operator="lessThanOrEqual" allowBlank="1" showInputMessage="1" showErrorMessage="1" sqref="Y13" xr:uid="{00000000-0002-0000-2300-000006000000}">
      <formula1>M13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3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3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300-000009000000}">
      <formula1>M13</formula1>
    </dataValidation>
  </dataValidations>
  <hyperlinks>
    <hyperlink ref="H16" location="'Shareholding Pattern'!F38" display="Total" xr:uid="{00000000-0004-0000-2300-000000000000}"/>
    <hyperlink ref="F16" location="'Shareholding Pattern'!F49" display="Click here to go back" xr:uid="{00000000-0004-0000-2300-000001000000}"/>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tabColor rgb="FFB685DB"/>
  </sheetPr>
  <dimension ref="A1:XFC16"/>
  <sheetViews>
    <sheetView showGridLines="0" topLeftCell="A7" zoomScale="70" zoomScaleNormal="70" workbookViewId="0">
      <selection activeCell="F16" sqref="F16"/>
    </sheetView>
  </sheetViews>
  <sheetFormatPr defaultColWidth="0" defaultRowHeight="14.4"/>
  <cols>
    <col min="1" max="1" width="2.33203125" customWidth="1"/>
    <col min="2" max="2" width="2.109375" customWidth="1"/>
    <col min="3" max="3" width="2" customWidth="1"/>
    <col min="4" max="4" width="7.109375" customWidth="1"/>
    <col min="5" max="5" width="35.6640625" customWidth="1"/>
    <col min="6" max="7" width="38.5546875" customWidth="1"/>
    <col min="8" max="8" width="13.6640625" customWidth="1"/>
    <col min="9" max="10" width="20.6640625" customWidth="1"/>
    <col min="11" max="12" width="20.6640625" hidden="1" customWidth="1"/>
    <col min="13" max="15" width="20.6640625" customWidth="1"/>
    <col min="16" max="16" width="20.6640625" hidden="1" customWidth="1"/>
    <col min="17" max="18" width="20.6640625" customWidth="1"/>
    <col min="19" max="21" width="20.6640625" hidden="1" customWidth="1"/>
    <col min="22" max="22" width="20.6640625" customWidth="1"/>
    <col min="23" max="24" width="20.6640625" hidden="1" customWidth="1"/>
    <col min="25" max="29" width="20.6640625" customWidth="1"/>
    <col min="30" max="31" width="4.109375" customWidth="1"/>
    <col min="32" max="16383" width="5.109375" hidden="1"/>
    <col min="16384" max="16384" width="4.10937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1" t="s">
        <v>119</v>
      </c>
      <c r="E9" s="521" t="s">
        <v>34</v>
      </c>
      <c r="F9" s="521" t="s">
        <v>376</v>
      </c>
      <c r="G9" s="521" t="s">
        <v>118</v>
      </c>
      <c r="H9" s="443" t="s">
        <v>1</v>
      </c>
      <c r="I9" s="521" t="s">
        <v>368</v>
      </c>
      <c r="J9" s="443" t="s">
        <v>3</v>
      </c>
      <c r="K9" s="443" t="s">
        <v>4</v>
      </c>
      <c r="L9" s="443" t="s">
        <v>5</v>
      </c>
      <c r="M9" s="443" t="s">
        <v>6</v>
      </c>
      <c r="N9" s="443" t="s">
        <v>7</v>
      </c>
      <c r="O9" s="443" t="s">
        <v>8</v>
      </c>
      <c r="P9" s="443"/>
      <c r="Q9" s="443"/>
      <c r="R9" s="443"/>
      <c r="S9" s="443" t="s">
        <v>9</v>
      </c>
      <c r="T9" s="521" t="s">
        <v>447</v>
      </c>
      <c r="U9" s="521" t="s">
        <v>120</v>
      </c>
      <c r="V9" s="443" t="s">
        <v>89</v>
      </c>
      <c r="W9" s="443" t="s">
        <v>12</v>
      </c>
      <c r="X9" s="443"/>
      <c r="Y9" s="443" t="s">
        <v>14</v>
      </c>
      <c r="Z9" s="443" t="s">
        <v>441</v>
      </c>
      <c r="AA9" s="512" t="s">
        <v>707</v>
      </c>
      <c r="AB9" s="513"/>
      <c r="AC9" s="514"/>
      <c r="AG9" t="s">
        <v>348</v>
      </c>
      <c r="AV9" t="s">
        <v>34</v>
      </c>
    </row>
    <row r="10" spans="4:57" ht="31.5" customHeight="1">
      <c r="D10" s="456"/>
      <c r="E10" s="456"/>
      <c r="F10" s="456"/>
      <c r="G10" s="456"/>
      <c r="H10" s="443"/>
      <c r="I10" s="456"/>
      <c r="J10" s="443"/>
      <c r="K10" s="443"/>
      <c r="L10" s="443"/>
      <c r="M10" s="443"/>
      <c r="N10" s="443"/>
      <c r="O10" s="443" t="s">
        <v>15</v>
      </c>
      <c r="P10" s="443"/>
      <c r="Q10" s="443"/>
      <c r="R10" s="443" t="s">
        <v>16</v>
      </c>
      <c r="S10" s="443"/>
      <c r="T10" s="456"/>
      <c r="U10" s="487"/>
      <c r="V10" s="443"/>
      <c r="W10" s="443"/>
      <c r="X10" s="443"/>
      <c r="Y10" s="443"/>
      <c r="Z10" s="443"/>
      <c r="AA10" s="450" t="s">
        <v>708</v>
      </c>
      <c r="AB10" s="451"/>
      <c r="AC10" s="452"/>
      <c r="AG10" t="s">
        <v>339</v>
      </c>
      <c r="AV10" t="s">
        <v>379</v>
      </c>
    </row>
    <row r="11" spans="4:57" ht="43.2">
      <c r="D11" s="442"/>
      <c r="E11" s="442"/>
      <c r="F11" s="442"/>
      <c r="G11" s="442"/>
      <c r="H11" s="443"/>
      <c r="I11" s="442"/>
      <c r="J11" s="443"/>
      <c r="K11" s="443"/>
      <c r="L11" s="443"/>
      <c r="M11" s="443"/>
      <c r="N11" s="443"/>
      <c r="O11" s="27" t="s">
        <v>17</v>
      </c>
      <c r="P11" s="27" t="s">
        <v>18</v>
      </c>
      <c r="Q11" s="27" t="s">
        <v>19</v>
      </c>
      <c r="R11" s="443"/>
      <c r="S11" s="443"/>
      <c r="T11" s="442"/>
      <c r="U11" s="488"/>
      <c r="V11" s="443"/>
      <c r="W11" s="27" t="s">
        <v>20</v>
      </c>
      <c r="X11" s="27" t="s">
        <v>21</v>
      </c>
      <c r="Y11" s="443"/>
      <c r="Z11" s="443"/>
      <c r="AA11" s="55" t="s">
        <v>709</v>
      </c>
      <c r="AB11" s="55" t="s">
        <v>710</v>
      </c>
      <c r="AC11" s="55" t="s">
        <v>711</v>
      </c>
      <c r="AG11" t="s">
        <v>344</v>
      </c>
    </row>
    <row r="12" spans="4:57" ht="15.6">
      <c r="D12" s="8" t="s">
        <v>678</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 customHeight="1">
      <c r="D14" s="34"/>
      <c r="E14" s="35"/>
      <c r="F14" s="35"/>
      <c r="G14" s="35"/>
      <c r="H14" s="35"/>
      <c r="I14" s="35"/>
      <c r="J14" s="35"/>
      <c r="K14" s="35"/>
      <c r="L14" s="35"/>
      <c r="M14" s="35"/>
      <c r="N14" s="35"/>
      <c r="O14" s="35"/>
      <c r="P14" s="35"/>
      <c r="Q14" s="35"/>
      <c r="R14" s="35"/>
      <c r="S14" s="35"/>
      <c r="T14" s="35"/>
      <c r="U14" s="35"/>
      <c r="V14" s="35"/>
      <c r="W14" s="35"/>
      <c r="Y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9"/>
      <c r="AA16" s="52" t="str">
        <f>+IFERROR(IF(COUNT(AA13:AA15),ROUND(SUMIF($F$13:AA15,"Category",AA13:AA15),0),""),"")</f>
        <v/>
      </c>
      <c r="AB16" s="52" t="str">
        <f>+IFERROR(IF(COUNT(AB13:AB15),ROUND(SUMIF($F$13:AB15,"Category",AB13:AB15),0),""),"")</f>
        <v/>
      </c>
      <c r="AC16" s="52" t="str">
        <f>+IFERROR(IF(COUNT(AC13:AC15),ROUND(SUMIF($F$13:AC15,"Category",AC13:AC15),0),""),"")</f>
        <v/>
      </c>
    </row>
  </sheetData>
  <sheetProtection password="F884" sheet="1" objects="1" scenarios="1"/>
  <mergeCells count="23">
    <mergeCell ref="R10:R11"/>
    <mergeCell ref="D9:D11"/>
    <mergeCell ref="E9:E11"/>
    <mergeCell ref="F9:F11"/>
    <mergeCell ref="H9:H11"/>
    <mergeCell ref="I9:I11"/>
    <mergeCell ref="G9:G11"/>
    <mergeCell ref="AA9:AC9"/>
    <mergeCell ref="AA10:AC10"/>
    <mergeCell ref="K9:K11"/>
    <mergeCell ref="L9:L11"/>
    <mergeCell ref="J9:J11"/>
    <mergeCell ref="Z9:Z11"/>
    <mergeCell ref="M9:M11"/>
    <mergeCell ref="N9:N11"/>
    <mergeCell ref="O9:R9"/>
    <mergeCell ref="W9:X10"/>
    <mergeCell ref="Y9:Y11"/>
    <mergeCell ref="V9:V11"/>
    <mergeCell ref="T9:T11"/>
    <mergeCell ref="U9:U11"/>
    <mergeCell ref="O10:Q10"/>
    <mergeCell ref="S9:S11"/>
  </mergeCells>
  <dataValidations count="10">
    <dataValidation type="whole" operator="lessThanOrEqual" allowBlank="1" showInputMessage="1" showErrorMessage="1" sqref="Y13" xr:uid="{00000000-0002-0000-2400-000000000000}">
      <formula1>M13</formula1>
    </dataValidation>
    <dataValidation type="whole" operator="lessThanOrEqual" allowBlank="1" showInputMessage="1" showErrorMessage="1" sqref="W13" xr:uid="{00000000-0002-0000-2400-000001000000}">
      <formula1>J13</formula1>
    </dataValidation>
    <dataValidation type="whole" operator="greaterThanOrEqual" allowBlank="1" showInputMessage="1" showErrorMessage="1" sqref="O13:P13 J13:L13 S13:T13" xr:uid="{00000000-0002-0000-2400-000002000000}">
      <formula1>0</formula1>
    </dataValidation>
    <dataValidation type="textLength" operator="equal" allowBlank="1" showInputMessage="1" showErrorMessage="1" prompt="[A-Z][A-Z][A-Z][A-Z][A-Z][0-9][0-9][0-9][0-9][A-Z]_x000a__x000a_In absence of PAN write : ZZZZZ9999Z_x000a_" sqref="H13" xr:uid="{00000000-0002-0000-2400-000003000000}">
      <formula1>10</formula1>
    </dataValidation>
    <dataValidation type="whole" operator="greaterThan" allowBlank="1" showInputMessage="1" showErrorMessage="1" sqref="I13" xr:uid="{00000000-0002-0000-2400-000004000000}">
      <formula1>0</formula1>
    </dataValidation>
    <dataValidation type="list" allowBlank="1" showInputMessage="1" showErrorMessage="1" sqref="E13" xr:uid="{00000000-0002-0000-2400-000005000000}">
      <formula1>$AR$1:$BE$1</formula1>
    </dataValidation>
    <dataValidation type="list" allowBlank="1" showInputMessage="1" showErrorMessage="1" sqref="F13" xr:uid="{00000000-0002-0000-2400-000006000000}">
      <formula1>$AV$9:$AV$10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4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4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400-000009000000}">
      <formula1>M13</formula1>
    </dataValidation>
  </dataValidations>
  <hyperlinks>
    <hyperlink ref="H16" location="'Shareholding Pattern'!F38" display="Total" xr:uid="{00000000-0004-0000-2400-000000000000}"/>
    <hyperlink ref="F16" location="'Shareholding Pattern'!F40" display="Click here to go back" xr:uid="{00000000-0004-0000-2400-000001000000}"/>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4">
    <tabColor rgb="FFB685DB"/>
    <pageSetUpPr fitToPage="1"/>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09375" customWidth="1"/>
    <col min="29" max="16383" width="20.33203125" hidden="1"/>
    <col min="16384" max="16384" width="7.1093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1" t="s">
        <v>119</v>
      </c>
      <c r="F9" s="443" t="s">
        <v>118</v>
      </c>
      <c r="G9" s="443" t="s">
        <v>1</v>
      </c>
      <c r="H9" s="443" t="s">
        <v>3</v>
      </c>
      <c r="I9" s="443" t="s">
        <v>4</v>
      </c>
      <c r="J9" s="443" t="s">
        <v>5</v>
      </c>
      <c r="K9" s="443" t="s">
        <v>6</v>
      </c>
      <c r="L9" s="443" t="s">
        <v>7</v>
      </c>
      <c r="M9" s="443" t="s">
        <v>8</v>
      </c>
      <c r="N9" s="443"/>
      <c r="O9" s="443"/>
      <c r="P9" s="443"/>
      <c r="Q9" s="521" t="s">
        <v>447</v>
      </c>
      <c r="R9" s="443" t="s">
        <v>10</v>
      </c>
      <c r="S9" s="521" t="s">
        <v>116</v>
      </c>
      <c r="T9" s="443" t="s">
        <v>89</v>
      </c>
      <c r="U9" s="443" t="s">
        <v>12</v>
      </c>
      <c r="V9" s="443"/>
      <c r="W9" s="443" t="s">
        <v>14</v>
      </c>
      <c r="X9" s="443" t="s">
        <v>441</v>
      </c>
      <c r="Y9" s="512" t="s">
        <v>707</v>
      </c>
      <c r="Z9" s="513"/>
      <c r="AA9" s="514"/>
      <c r="AQ9" t="s">
        <v>346</v>
      </c>
    </row>
    <row r="10" spans="5:43" ht="31.5" customHeight="1">
      <c r="E10" s="456"/>
      <c r="F10" s="443"/>
      <c r="G10" s="443"/>
      <c r="H10" s="443"/>
      <c r="I10" s="443"/>
      <c r="J10" s="443"/>
      <c r="K10" s="443"/>
      <c r="L10" s="443"/>
      <c r="M10" s="443" t="s">
        <v>15</v>
      </c>
      <c r="N10" s="443"/>
      <c r="O10" s="443"/>
      <c r="P10" s="443" t="s">
        <v>16</v>
      </c>
      <c r="Q10" s="456"/>
      <c r="R10" s="443"/>
      <c r="S10" s="456"/>
      <c r="T10" s="443"/>
      <c r="U10" s="443"/>
      <c r="V10" s="443"/>
      <c r="W10" s="443"/>
      <c r="X10" s="443"/>
      <c r="Y10" s="450" t="s">
        <v>708</v>
      </c>
      <c r="Z10" s="451"/>
      <c r="AA10" s="452"/>
      <c r="AQ10" t="s">
        <v>336</v>
      </c>
    </row>
    <row r="11" spans="5:43" ht="78.75" customHeight="1">
      <c r="E11" s="442"/>
      <c r="F11" s="443"/>
      <c r="G11" s="443"/>
      <c r="H11" s="443"/>
      <c r="I11" s="443"/>
      <c r="J11" s="443"/>
      <c r="K11" s="443"/>
      <c r="L11" s="443"/>
      <c r="M11" s="27" t="s">
        <v>17</v>
      </c>
      <c r="N11" s="27" t="s">
        <v>18</v>
      </c>
      <c r="O11" s="27" t="s">
        <v>19</v>
      </c>
      <c r="P11" s="443"/>
      <c r="Q11" s="442"/>
      <c r="R11" s="443"/>
      <c r="S11" s="442"/>
      <c r="T11" s="443"/>
      <c r="U11" s="27" t="s">
        <v>20</v>
      </c>
      <c r="V11" s="27" t="s">
        <v>21</v>
      </c>
      <c r="W11" s="443"/>
      <c r="X11" s="443"/>
      <c r="Y11" s="55" t="s">
        <v>709</v>
      </c>
      <c r="Z11" s="55" t="s">
        <v>710</v>
      </c>
      <c r="AA11" s="55" t="s">
        <v>711</v>
      </c>
      <c r="AQ11" t="s">
        <v>347</v>
      </c>
    </row>
    <row r="12" spans="5:43" ht="20.25" customHeight="1">
      <c r="E12" s="8" t="s">
        <v>694</v>
      </c>
      <c r="F12" s="43" t="s">
        <v>693</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500-000000000000}">
      <formula1>H13</formula1>
    </dataValidation>
    <dataValidation type="whole" operator="lessThanOrEqual" allowBlank="1" showInputMessage="1" showErrorMessage="1" sqref="W13" xr:uid="{00000000-0002-0000-2500-000001000000}">
      <formula1>K13</formula1>
    </dataValidation>
    <dataValidation type="textLength" operator="equal" allowBlank="1" showInputMessage="1" showErrorMessage="1" prompt="[A-Z][A-Z][A-Z][A-Z][A-Z][0-9][0-9][0-9][0-9][A-Z]_x000a__x000a_In absence of PAN write : ZZZZZ9999Z" sqref="G13" xr:uid="{00000000-0002-0000-2500-000002000000}">
      <formula1>10</formula1>
    </dataValidation>
    <dataValidation type="whole" operator="greaterThanOrEqual" allowBlank="1" showInputMessage="1" showErrorMessage="1" sqref="Q13:R13 M13:N13 H13:J13" xr:uid="{00000000-0002-0000-2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500-000006000000}">
      <formula1>K13</formula1>
    </dataValidation>
  </dataValidations>
  <hyperlinks>
    <hyperlink ref="G16" location="'Shareholding Pattern'!F37" display="Total" xr:uid="{00000000-0004-0000-2500-000000000000}"/>
    <hyperlink ref="F16" location="'Shareholding Pattern'!F47" display="Click here to go back" xr:uid="{00000000-0004-0000-25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3">
    <tabColor rgb="FFB685DB"/>
    <pageSetUpPr fitToPage="1"/>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09375" customWidth="1"/>
    <col min="29" max="16383" width="20.33203125" hidden="1"/>
    <col min="16384" max="16384" width="7.1093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1" t="s">
        <v>119</v>
      </c>
      <c r="F9" s="443" t="s">
        <v>118</v>
      </c>
      <c r="G9" s="443" t="s">
        <v>1</v>
      </c>
      <c r="H9" s="443" t="s">
        <v>3</v>
      </c>
      <c r="I9" s="443" t="s">
        <v>4</v>
      </c>
      <c r="J9" s="443" t="s">
        <v>5</v>
      </c>
      <c r="K9" s="443" t="s">
        <v>6</v>
      </c>
      <c r="L9" s="443" t="s">
        <v>7</v>
      </c>
      <c r="M9" s="443" t="s">
        <v>8</v>
      </c>
      <c r="N9" s="443"/>
      <c r="O9" s="443"/>
      <c r="P9" s="443"/>
      <c r="Q9" s="521" t="s">
        <v>447</v>
      </c>
      <c r="R9" s="443" t="s">
        <v>10</v>
      </c>
      <c r="S9" s="521" t="s">
        <v>116</v>
      </c>
      <c r="T9" s="443" t="s">
        <v>89</v>
      </c>
      <c r="U9" s="443" t="s">
        <v>12</v>
      </c>
      <c r="V9" s="443"/>
      <c r="W9" s="443" t="s">
        <v>14</v>
      </c>
      <c r="X9" s="443" t="s">
        <v>441</v>
      </c>
      <c r="Y9" s="512" t="s">
        <v>707</v>
      </c>
      <c r="Z9" s="513"/>
      <c r="AA9" s="514"/>
      <c r="AQ9" t="s">
        <v>346</v>
      </c>
    </row>
    <row r="10" spans="5:43" ht="31.5" customHeight="1">
      <c r="E10" s="456"/>
      <c r="F10" s="443"/>
      <c r="G10" s="443"/>
      <c r="H10" s="443"/>
      <c r="I10" s="443"/>
      <c r="J10" s="443"/>
      <c r="K10" s="443"/>
      <c r="L10" s="443"/>
      <c r="M10" s="443" t="s">
        <v>15</v>
      </c>
      <c r="N10" s="443"/>
      <c r="O10" s="443"/>
      <c r="P10" s="443" t="s">
        <v>16</v>
      </c>
      <c r="Q10" s="456"/>
      <c r="R10" s="443"/>
      <c r="S10" s="456"/>
      <c r="T10" s="443"/>
      <c r="U10" s="443"/>
      <c r="V10" s="443"/>
      <c r="W10" s="443"/>
      <c r="X10" s="443"/>
      <c r="Y10" s="450" t="s">
        <v>708</v>
      </c>
      <c r="Z10" s="451"/>
      <c r="AA10" s="452"/>
      <c r="AQ10" t="s">
        <v>336</v>
      </c>
    </row>
    <row r="11" spans="5:43" ht="78.75" customHeight="1">
      <c r="E11" s="442"/>
      <c r="F11" s="443"/>
      <c r="G11" s="443"/>
      <c r="H11" s="443"/>
      <c r="I11" s="443"/>
      <c r="J11" s="443"/>
      <c r="K11" s="443"/>
      <c r="L11" s="443"/>
      <c r="M11" s="27" t="s">
        <v>17</v>
      </c>
      <c r="N11" s="27" t="s">
        <v>18</v>
      </c>
      <c r="O11" s="27" t="s">
        <v>19</v>
      </c>
      <c r="P11" s="443"/>
      <c r="Q11" s="442"/>
      <c r="R11" s="443"/>
      <c r="S11" s="442"/>
      <c r="T11" s="443"/>
      <c r="U11" s="27" t="s">
        <v>20</v>
      </c>
      <c r="V11" s="27" t="s">
        <v>21</v>
      </c>
      <c r="W11" s="443"/>
      <c r="X11" s="443"/>
      <c r="Y11" s="55" t="s">
        <v>709</v>
      </c>
      <c r="Z11" s="55" t="s">
        <v>710</v>
      </c>
      <c r="AA11" s="55" t="s">
        <v>711</v>
      </c>
      <c r="AQ11" t="s">
        <v>347</v>
      </c>
    </row>
    <row r="12" spans="5:43" ht="20.25" customHeight="1">
      <c r="E12" s="8" t="s">
        <v>691</v>
      </c>
      <c r="F12" s="43" t="s">
        <v>690</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600-000000000000}">
      <formula1>0</formula1>
    </dataValidation>
    <dataValidation type="textLength" operator="equal" allowBlank="1" showInputMessage="1" showErrorMessage="1" prompt="[A-Z][A-Z][A-Z][A-Z][A-Z][0-9][0-9][0-9][0-9][A-Z]_x000a__x000a_In absence of PAN write : ZZZZZ9999Z" sqref="G13" xr:uid="{00000000-0002-0000-2600-000001000000}">
      <formula1>10</formula1>
    </dataValidation>
    <dataValidation type="whole" operator="lessThanOrEqual" allowBlank="1" showInputMessage="1" showErrorMessage="1" sqref="W13" xr:uid="{00000000-0002-0000-2600-000002000000}">
      <formula1>K13</formula1>
    </dataValidation>
    <dataValidation type="whole" operator="lessThanOrEqual" allowBlank="1" showInputMessage="1" showErrorMessage="1" sqref="U13" xr:uid="{00000000-0002-0000-26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600-000006000000}">
      <formula1>K13</formula1>
    </dataValidation>
  </dataValidations>
  <hyperlinks>
    <hyperlink ref="G16" location="'Shareholding Pattern'!F37" display="Total" xr:uid="{00000000-0004-0000-2600-000000000000}"/>
    <hyperlink ref="F16" location="'Shareholding Pattern'!F45" display="Click here to go back" xr:uid="{00000000-0004-0000-26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dimension ref="A1:XFC18"/>
  <sheetViews>
    <sheetView showGridLines="0" topLeftCell="D6" zoomScale="90" zoomScaleNormal="90" workbookViewId="0">
      <selection activeCell="F23" sqref="F23"/>
    </sheetView>
  </sheetViews>
  <sheetFormatPr defaultColWidth="0" defaultRowHeight="14.4"/>
  <cols>
    <col min="1" max="1" width="2.5546875" hidden="1" customWidth="1"/>
    <col min="2" max="3" width="9.109375" hidden="1" customWidth="1"/>
    <col min="4" max="4" width="9.109375" customWidth="1"/>
    <col min="5" max="5" width="7.109375" customWidth="1"/>
    <col min="6" max="6" width="35.6640625" customWidth="1"/>
    <col min="7" max="7" width="16" customWidth="1"/>
    <col min="8" max="8" width="24.33203125" customWidth="1"/>
    <col min="9" max="12" width="16.6640625" customWidth="1"/>
    <col min="13" max="13" width="18.88671875" customWidth="1"/>
    <col min="14" max="14" width="20.33203125" style="54" customWidth="1"/>
    <col min="15" max="15" width="22.33203125" style="54" customWidth="1"/>
    <col min="16" max="16" width="17.6640625" customWidth="1"/>
    <col min="17" max="17" width="21.33203125" customWidth="1"/>
    <col min="18" max="18" width="16.6640625" customWidth="1"/>
    <col min="19" max="19" width="21.44140625" customWidth="1"/>
    <col min="20" max="20" width="22.44140625" customWidth="1"/>
    <col min="21" max="21" width="18.88671875" customWidth="1"/>
    <col min="22" max="22" width="16.6640625" customWidth="1"/>
    <col min="23" max="23" width="12.33203125" customWidth="1"/>
    <col min="24" max="24" width="16.6640625" customWidth="1"/>
    <col min="25" max="25" width="17.109375" bestFit="1" customWidth="1"/>
    <col min="26" max="28" width="17.109375" customWidth="1"/>
    <col min="29" max="30" width="2.33203125" customWidth="1"/>
    <col min="31" max="16383" width="9.109375" hidden="1"/>
    <col min="16384" max="16384" width="2.33203125" hidden="1"/>
  </cols>
  <sheetData>
    <row r="1" spans="5:28" hidden="1"/>
    <row r="2" spans="5:28" hidden="1">
      <c r="G2" t="s">
        <v>126</v>
      </c>
      <c r="H2" t="s">
        <v>147</v>
      </c>
      <c r="I2" t="s">
        <v>148</v>
      </c>
      <c r="J2" t="s">
        <v>149</v>
      </c>
      <c r="K2" t="s">
        <v>150</v>
      </c>
      <c r="L2" t="s">
        <v>151</v>
      </c>
      <c r="M2" t="s">
        <v>152</v>
      </c>
      <c r="N2" s="54" t="s">
        <v>153</v>
      </c>
      <c r="O2" s="54" t="s">
        <v>154</v>
      </c>
      <c r="P2" t="s">
        <v>155</v>
      </c>
      <c r="Q2" t="s">
        <v>156</v>
      </c>
      <c r="R2" t="s">
        <v>157</v>
      </c>
      <c r="S2" t="s">
        <v>159</v>
      </c>
      <c r="T2" t="s">
        <v>159</v>
      </c>
      <c r="U2" t="s">
        <v>160</v>
      </c>
      <c r="V2" t="s">
        <v>161</v>
      </c>
      <c r="W2" t="s">
        <v>162</v>
      </c>
      <c r="X2" t="s">
        <v>163</v>
      </c>
      <c r="Y2" t="s">
        <v>164</v>
      </c>
      <c r="Z2" t="s">
        <v>712</v>
      </c>
      <c r="AA2" t="s">
        <v>714</v>
      </c>
      <c r="AB2" t="s">
        <v>713</v>
      </c>
    </row>
    <row r="3" spans="5:28" hidden="1"/>
    <row r="4" spans="5:28" hidden="1"/>
    <row r="5" spans="5:28" hidden="1"/>
    <row r="8" spans="5:28" ht="30" customHeight="1">
      <c r="E8" s="444" t="s">
        <v>146</v>
      </c>
      <c r="F8" s="445"/>
      <c r="G8" s="445"/>
      <c r="H8" s="445"/>
      <c r="I8" s="445"/>
      <c r="J8" s="445"/>
      <c r="K8" s="445"/>
      <c r="L8" s="445"/>
      <c r="M8" s="445"/>
      <c r="N8" s="445"/>
      <c r="O8" s="445"/>
      <c r="P8" s="445"/>
      <c r="Q8" s="445"/>
      <c r="R8" s="445"/>
      <c r="S8" s="445"/>
      <c r="T8" s="445"/>
      <c r="U8" s="445"/>
      <c r="V8" s="445"/>
      <c r="W8" s="445"/>
      <c r="X8" s="445"/>
      <c r="Y8" s="445"/>
      <c r="Z8" s="445"/>
      <c r="AA8" s="445"/>
      <c r="AB8" s="446"/>
    </row>
    <row r="9" spans="5:28" ht="22.5" customHeight="1">
      <c r="E9" s="447" t="s">
        <v>374</v>
      </c>
      <c r="F9" s="448"/>
      <c r="G9" s="448"/>
      <c r="H9" s="448"/>
      <c r="I9" s="448"/>
      <c r="J9" s="448"/>
      <c r="K9" s="448"/>
      <c r="L9" s="448"/>
      <c r="M9" s="448"/>
      <c r="N9" s="448"/>
      <c r="O9" s="448"/>
      <c r="P9" s="448"/>
      <c r="Q9" s="448"/>
      <c r="R9" s="448"/>
      <c r="S9" s="448"/>
      <c r="T9" s="448"/>
      <c r="U9" s="448"/>
      <c r="V9" s="448"/>
      <c r="W9" s="448"/>
      <c r="X9" s="448"/>
      <c r="Y9" s="448"/>
      <c r="Z9" s="448"/>
      <c r="AA9" s="448"/>
      <c r="AB9" s="449"/>
    </row>
    <row r="10" spans="5:28" ht="27" customHeight="1">
      <c r="E10" s="442" t="s">
        <v>132</v>
      </c>
      <c r="F10" s="442" t="s">
        <v>133</v>
      </c>
      <c r="G10" s="442" t="s">
        <v>2</v>
      </c>
      <c r="H10" s="442" t="s">
        <v>3</v>
      </c>
      <c r="I10" s="442" t="s">
        <v>4</v>
      </c>
      <c r="J10" s="442" t="s">
        <v>5</v>
      </c>
      <c r="K10" s="442" t="s">
        <v>6</v>
      </c>
      <c r="L10" s="442" t="s">
        <v>7</v>
      </c>
      <c r="M10" s="453" t="s">
        <v>134</v>
      </c>
      <c r="N10" s="454"/>
      <c r="O10" s="454"/>
      <c r="P10" s="455"/>
      <c r="Q10" s="442" t="s">
        <v>9</v>
      </c>
      <c r="R10" s="456" t="s">
        <v>447</v>
      </c>
      <c r="S10" s="442" t="s">
        <v>116</v>
      </c>
      <c r="T10" s="442" t="s">
        <v>11</v>
      </c>
      <c r="U10" s="438" t="s">
        <v>12</v>
      </c>
      <c r="V10" s="439"/>
      <c r="W10" s="438" t="s">
        <v>13</v>
      </c>
      <c r="X10" s="439"/>
      <c r="Y10" s="442" t="s">
        <v>14</v>
      </c>
      <c r="Z10" s="450" t="s">
        <v>707</v>
      </c>
      <c r="AA10" s="451"/>
      <c r="AB10" s="452"/>
    </row>
    <row r="11" spans="5:28" ht="24" customHeight="1">
      <c r="E11" s="443"/>
      <c r="F11" s="443"/>
      <c r="G11" s="443"/>
      <c r="H11" s="443"/>
      <c r="I11" s="443"/>
      <c r="J11" s="443"/>
      <c r="K11" s="443"/>
      <c r="L11" s="443"/>
      <c r="M11" s="450" t="s">
        <v>328</v>
      </c>
      <c r="N11" s="451"/>
      <c r="O11" s="452"/>
      <c r="P11" s="443" t="s">
        <v>135</v>
      </c>
      <c r="Q11" s="443"/>
      <c r="R11" s="456"/>
      <c r="S11" s="443"/>
      <c r="T11" s="443"/>
      <c r="U11" s="440"/>
      <c r="V11" s="441"/>
      <c r="W11" s="440"/>
      <c r="X11" s="441"/>
      <c r="Y11" s="443"/>
      <c r="Z11" s="450" t="s">
        <v>708</v>
      </c>
      <c r="AA11" s="451"/>
      <c r="AB11" s="452"/>
    </row>
    <row r="12" spans="5:28" ht="79.5" customHeight="1">
      <c r="E12" s="443"/>
      <c r="F12" s="443"/>
      <c r="G12" s="443"/>
      <c r="H12" s="443"/>
      <c r="I12" s="443"/>
      <c r="J12" s="443"/>
      <c r="K12" s="443"/>
      <c r="L12" s="443"/>
      <c r="M12" s="27" t="s">
        <v>17</v>
      </c>
      <c r="N12" s="55" t="s">
        <v>18</v>
      </c>
      <c r="O12" s="55" t="s">
        <v>19</v>
      </c>
      <c r="P12" s="443"/>
      <c r="Q12" s="443"/>
      <c r="R12" s="442"/>
      <c r="S12" s="443"/>
      <c r="T12" s="443"/>
      <c r="U12" s="27" t="s">
        <v>20</v>
      </c>
      <c r="V12" s="27" t="s">
        <v>21</v>
      </c>
      <c r="W12" s="27" t="s">
        <v>20</v>
      </c>
      <c r="X12" s="27" t="s">
        <v>21</v>
      </c>
      <c r="Y12" s="443"/>
      <c r="Z12" s="347" t="s">
        <v>709</v>
      </c>
      <c r="AA12" s="347" t="s">
        <v>710</v>
      </c>
      <c r="AB12" s="347" t="s">
        <v>711</v>
      </c>
    </row>
    <row r="13" spans="5:28" ht="20.100000000000001" customHeight="1">
      <c r="E13" s="53" t="s">
        <v>136</v>
      </c>
      <c r="F13" s="46" t="s">
        <v>137</v>
      </c>
      <c r="G13" s="65">
        <f>+IFERROR(IF(COUNT('Shareholding Pattern'!H26),('Shareholding Pattern'!H26),""),"")</f>
        <v>1</v>
      </c>
      <c r="H13" s="65">
        <f>+IFERROR(IF(COUNT('Shareholding Pattern'!I26),('Shareholding Pattern'!I26),""),"")</f>
        <v>5522972</v>
      </c>
      <c r="I13" s="65" t="str">
        <f>+IFERROR(IF(COUNT('Shareholding Pattern'!J26),('Shareholding Pattern'!J26),""),"")</f>
        <v/>
      </c>
      <c r="J13" s="65" t="str">
        <f>+IFERROR(IF(COUNT('Shareholding Pattern'!K26),('Shareholding Pattern'!K26),""),"")</f>
        <v/>
      </c>
      <c r="K13" s="65">
        <f>+IFERROR(IF(COUNT('Shareholding Pattern'!L26),('Shareholding Pattern'!L26),""),"")</f>
        <v>5522972</v>
      </c>
      <c r="L13" s="160">
        <f>+IFERROR(IF(COUNT('Shareholding Pattern'!M26),('Shareholding Pattern'!M26),""),"")</f>
        <v>35.729999999999997</v>
      </c>
      <c r="M13" s="66">
        <f>+IFERROR(IF(COUNT('Shareholding Pattern'!N26),('Shareholding Pattern'!N26),""),"")</f>
        <v>5522972</v>
      </c>
      <c r="N13" s="119" t="str">
        <f>+IFERROR(IF(COUNT('Shareholding Pattern'!O26),('Shareholding Pattern'!O26),""),"")</f>
        <v/>
      </c>
      <c r="O13" s="119">
        <f>+IFERROR(IF(COUNT('Shareholding Pattern'!P26),('Shareholding Pattern'!P26),""),"")</f>
        <v>5522972</v>
      </c>
      <c r="P13" s="160">
        <f>+IFERROR(IF(COUNT('Shareholding Pattern'!Q26),('Shareholding Pattern'!Q26),""),"")</f>
        <v>35.729999999999997</v>
      </c>
      <c r="Q13" s="65" t="str">
        <f>+IFERROR(IF(COUNT('Shareholding Pattern'!R26),('Shareholding Pattern'!R26),""),"")</f>
        <v/>
      </c>
      <c r="R13" s="65" t="str">
        <f>+IFERROR(IF(COUNT('Shareholding Pattern'!S26),('Shareholding Pattern'!S26),""),"")</f>
        <v/>
      </c>
      <c r="S13" s="65" t="str">
        <f>+IFERROR(IF(COUNT('Shareholding Pattern'!T26),('Shareholding Pattern'!T26),""),"")</f>
        <v/>
      </c>
      <c r="T13" s="160">
        <f>+IFERROR(IF(COUNT('Shareholding Pattern'!U26),('Shareholding Pattern'!U26),""),"")</f>
        <v>35.729999999999997</v>
      </c>
      <c r="U13" s="65" t="str">
        <f>+IFERROR(IF(COUNT('Shareholding Pattern'!V26),('Shareholding Pattern'!V26),""),"")</f>
        <v/>
      </c>
      <c r="V13" s="160" t="str">
        <f>+IFERROR(IF(COUNT('Shareholding Pattern'!W26),('Shareholding Pattern'!W26),""),"")</f>
        <v/>
      </c>
      <c r="W13" s="65" t="str">
        <f>+IFERROR(IF(COUNT('Shareholding Pattern'!X26),('Shareholding Pattern'!X26),""),"")</f>
        <v/>
      </c>
      <c r="X13" s="160" t="str">
        <f>+IFERROR(IF(COUNT('Shareholding Pattern'!Y26),('Shareholding Pattern'!Y26),""),"")</f>
        <v/>
      </c>
      <c r="Y13" s="65">
        <f>+IFERROR(IF(COUNT('Shareholding Pattern'!Z26),('Shareholding Pattern'!Z26),""),"")</f>
        <v>5522972</v>
      </c>
      <c r="Z13" s="348"/>
      <c r="AA13" s="349"/>
      <c r="AB13" s="350"/>
    </row>
    <row r="14" spans="5:28" ht="20.100000000000001" customHeight="1">
      <c r="E14" s="53" t="s">
        <v>138</v>
      </c>
      <c r="F14" s="45" t="s">
        <v>139</v>
      </c>
      <c r="G14" s="65">
        <f>+IFERROR(IF(COUNT('Shareholding Pattern'!H71),('Shareholding Pattern'!H71),""),"")</f>
        <v>14003</v>
      </c>
      <c r="H14" s="65">
        <f>+IFERROR(IF(COUNT('Shareholding Pattern'!I71),('Shareholding Pattern'!I71),""),"")</f>
        <v>9934134</v>
      </c>
      <c r="I14" s="65" t="str">
        <f>+IFERROR(IF(COUNT('Shareholding Pattern'!J71),('Shareholding Pattern'!J71),""),"")</f>
        <v/>
      </c>
      <c r="J14" s="65" t="str">
        <f>+IFERROR(IF(COUNT('Shareholding Pattern'!K71),('Shareholding Pattern'!K71),""),"")</f>
        <v/>
      </c>
      <c r="K14" s="65">
        <f>+IFERROR(IF(COUNT('Shareholding Pattern'!L71),('Shareholding Pattern'!L71),""),"")</f>
        <v>9934134</v>
      </c>
      <c r="L14" s="160">
        <f>+IFERROR(IF(COUNT('Shareholding Pattern'!M71),('Shareholding Pattern'!M71),""),"")</f>
        <v>64.27</v>
      </c>
      <c r="M14" s="231">
        <f>+IFERROR(IF(COUNT('Shareholding Pattern'!N71),('Shareholding Pattern'!N71),""),"")</f>
        <v>9934134</v>
      </c>
      <c r="N14" s="119" t="str">
        <f>+IFERROR(IF(COUNT('Shareholding Pattern'!O71),('Shareholding Pattern'!O71),""),"")</f>
        <v/>
      </c>
      <c r="O14" s="119">
        <f>+IFERROR(IF(COUNT('Shareholding Pattern'!P71),('Shareholding Pattern'!P71),""),"")</f>
        <v>9934134</v>
      </c>
      <c r="P14" s="160">
        <f>+IFERROR(IF(COUNT('Shareholding Pattern'!Q71),('Shareholding Pattern'!Q71),""),"")</f>
        <v>64.27</v>
      </c>
      <c r="Q14" s="65" t="str">
        <f>+IFERROR(IF(COUNT('Shareholding Pattern'!R71),('Shareholding Pattern'!R71),""),"")</f>
        <v/>
      </c>
      <c r="R14" s="65" t="str">
        <f>+IFERROR(IF(COUNT('Shareholding Pattern'!S71),('Shareholding Pattern'!S71),""),"")</f>
        <v/>
      </c>
      <c r="S14" s="65" t="str">
        <f>+IFERROR(IF(COUNT('Shareholding Pattern'!T71),('Shareholding Pattern'!T71),""),"")</f>
        <v/>
      </c>
      <c r="T14" s="160">
        <f>+IFERROR(IF(COUNT('Shareholding Pattern'!U71),('Shareholding Pattern'!U71),""),"")</f>
        <v>64.27</v>
      </c>
      <c r="U14" s="65" t="str">
        <f>+IFERROR(IF(COUNT('Shareholding Pattern'!V71),('Shareholding Pattern'!V71),""),"")</f>
        <v/>
      </c>
      <c r="V14" s="160" t="str">
        <f>+IFERROR(IF(COUNT('Shareholding Pattern'!W71),('Shareholding Pattern'!W71),""),"")</f>
        <v/>
      </c>
      <c r="W14" s="249"/>
      <c r="X14" s="250"/>
      <c r="Y14" s="65">
        <f>+IFERROR(IF(COUNT('Shareholding Pattern'!Z71),('Shareholding Pattern'!Z71),""),"")</f>
        <v>9843075</v>
      </c>
      <c r="Z14" s="65">
        <f>+IFERROR(IF(COUNT('Shareholding Pattern'!AA71),('Shareholding Pattern'!AA71),""),"")</f>
        <v>0</v>
      </c>
      <c r="AA14" s="65">
        <f>+IFERROR(IF(COUNT('Shareholding Pattern'!AB71),('Shareholding Pattern'!AB71),""),"")</f>
        <v>0</v>
      </c>
      <c r="AB14" s="65">
        <f>+IFERROR(IF(COUNT('Shareholding Pattern'!AC71),('Shareholding Pattern'!AC71),""),"")</f>
        <v>0</v>
      </c>
    </row>
    <row r="15" spans="5:28" ht="20.100000000000001" customHeight="1">
      <c r="E15" s="53" t="s">
        <v>140</v>
      </c>
      <c r="F15" s="46" t="s">
        <v>141</v>
      </c>
      <c r="G15" s="65" t="str">
        <f>+IFERROR(IF(COUNT('Shareholding Pattern'!H77),('Shareholding Pattern'!H77),""),"")</f>
        <v/>
      </c>
      <c r="H15" s="65" t="str">
        <f>+IFERROR(IF(COUNT('Shareholding Pattern'!I77),('Shareholding Pattern'!I77),""),"")</f>
        <v/>
      </c>
      <c r="I15" s="65" t="str">
        <f>+IFERROR(IF(COUNT('Shareholding Pattern'!J77),('Shareholding Pattern'!J77),""),"")</f>
        <v/>
      </c>
      <c r="J15" s="65" t="str">
        <f>+IFERROR(IF(COUNT('Shareholding Pattern'!K77),('Shareholding Pattern'!K77),""),"")</f>
        <v/>
      </c>
      <c r="K15" s="65" t="str">
        <f>+IFERROR(IF(COUNT('Shareholding Pattern'!L77),('Shareholding Pattern'!L77),""),"")</f>
        <v/>
      </c>
      <c r="L15" s="247"/>
      <c r="M15" s="65" t="str">
        <f>+IFERROR(IF(COUNT('Shareholding Pattern'!N77),('Shareholding Pattern'!N77),""),"")</f>
        <v/>
      </c>
      <c r="N15" s="119" t="str">
        <f>+IFERROR(IF(COUNT('Shareholding Pattern'!O77),('Shareholding Pattern'!O77),""),"")</f>
        <v/>
      </c>
      <c r="O15" s="119" t="str">
        <f>+IFERROR(IF(COUNT('Shareholding Pattern'!P77),('Shareholding Pattern'!P77),""),"")</f>
        <v/>
      </c>
      <c r="P15" s="160" t="str">
        <f>+IFERROR(IF(COUNT('Shareholding Pattern'!Q77),('Shareholding Pattern'!Q77),""),"")</f>
        <v/>
      </c>
      <c r="Q15" s="65" t="str">
        <f>+IFERROR(IF(COUNT('Shareholding Pattern'!R77),('Shareholding Pattern'!R77),""),"")</f>
        <v/>
      </c>
      <c r="R15" s="65" t="str">
        <f>+IFERROR(IF(COUNT('Shareholding Pattern'!S77),('Shareholding Pattern'!S77),""),"")</f>
        <v/>
      </c>
      <c r="S15" s="65" t="str">
        <f>+IFERROR(IF(COUNT('Shareholding Pattern'!T77),('Shareholding Pattern'!T77),""),"")</f>
        <v/>
      </c>
      <c r="T15" s="247"/>
      <c r="U15" s="65" t="str">
        <f>+IFERROR(IF(COUNT('Shareholding Pattern'!V77),('Shareholding Pattern'!V77),""),"")</f>
        <v/>
      </c>
      <c r="V15" s="160" t="str">
        <f>+IFERROR(IF(COUNT('Shareholding Pattern'!W77),('Shareholding Pattern'!W77),""),"")</f>
        <v/>
      </c>
      <c r="W15" s="251"/>
      <c r="X15" s="252"/>
      <c r="Y15" s="65" t="str">
        <f>+IFERROR(IF(COUNT('Shareholding Pattern'!Z77),('Shareholding Pattern'!Z77),""),"")</f>
        <v/>
      </c>
      <c r="Z15" s="351"/>
      <c r="AA15" s="352"/>
      <c r="AB15" s="353"/>
    </row>
    <row r="16" spans="5:28" ht="20.100000000000001" customHeight="1">
      <c r="E16" s="53" t="s">
        <v>142</v>
      </c>
      <c r="F16" s="61" t="s">
        <v>143</v>
      </c>
      <c r="G16" s="65" t="str">
        <f>+IFERROR(IF(COUNT('Shareholding Pattern'!H75),('Shareholding Pattern'!H75),""),"")</f>
        <v/>
      </c>
      <c r="H16" s="65" t="str">
        <f>+IFERROR(IF(COUNT('Shareholding Pattern'!I75),('Shareholding Pattern'!I75),""),"")</f>
        <v/>
      </c>
      <c r="I16" s="65" t="str">
        <f>+IFERROR(IF(COUNT('Shareholding Pattern'!J75),('Shareholding Pattern'!J75),""),"")</f>
        <v/>
      </c>
      <c r="J16" s="65" t="str">
        <f>+IFERROR(IF(COUNT('Shareholding Pattern'!K75),('Shareholding Pattern'!K75),""),"")</f>
        <v/>
      </c>
      <c r="K16" s="65" t="str">
        <f>+IFERROR(IF(COUNT('Shareholding Pattern'!L75),('Shareholding Pattern'!L75),""),"")</f>
        <v/>
      </c>
      <c r="L16" s="248"/>
      <c r="M16" s="66" t="str">
        <f>+IFERROR(IF(COUNT('Shareholding Pattern'!N75),('Shareholding Pattern'!N75),""),"")</f>
        <v/>
      </c>
      <c r="N16" s="119" t="str">
        <f>+IFERROR(IF(COUNT('Shareholding Pattern'!O75),('Shareholding Pattern'!O75),""),"")</f>
        <v/>
      </c>
      <c r="O16" s="119" t="str">
        <f>+IFERROR(IF(COUNT('Shareholding Pattern'!P75),('Shareholding Pattern'!P75),""),"")</f>
        <v/>
      </c>
      <c r="P16" s="160" t="str">
        <f>+IFERROR(IF(COUNT('Shareholding Pattern'!Q75),('Shareholding Pattern'!Q75),""),"")</f>
        <v/>
      </c>
      <c r="Q16" s="65" t="str">
        <f>+IFERROR(IF(COUNT('Shareholding Pattern'!R75),('Shareholding Pattern'!R75),""),"")</f>
        <v/>
      </c>
      <c r="R16" s="65" t="str">
        <f>+IFERROR(IF(COUNT('Shareholding Pattern'!S75),('Shareholding Pattern'!S75),""),"")</f>
        <v/>
      </c>
      <c r="S16" s="65" t="str">
        <f>+IFERROR(IF(COUNT('Shareholding Pattern'!T75),('Shareholding Pattern'!T75),""),"")</f>
        <v/>
      </c>
      <c r="T16" s="248"/>
      <c r="U16" s="65" t="str">
        <f>+IFERROR(IF(COUNT('Shareholding Pattern'!V75),('Shareholding Pattern'!V75),""),"")</f>
        <v/>
      </c>
      <c r="V16" s="160" t="str">
        <f>+IFERROR(IF(COUNT('Shareholding Pattern'!W75),('Shareholding Pattern'!W75),""),"")</f>
        <v/>
      </c>
      <c r="W16" s="251"/>
      <c r="X16" s="252"/>
      <c r="Y16" s="65" t="str">
        <f>+IFERROR(IF(COUNT('Shareholding Pattern'!Z75),('Shareholding Pattern'!Z75),""),"")</f>
        <v/>
      </c>
      <c r="Z16" s="354"/>
      <c r="AA16" s="355"/>
      <c r="AB16" s="356"/>
    </row>
    <row r="17" spans="5:28" ht="20.100000000000001" customHeight="1">
      <c r="E17" s="53" t="s">
        <v>144</v>
      </c>
      <c r="F17" s="61" t="s">
        <v>145</v>
      </c>
      <c r="G17" s="65" t="str">
        <f>+IFERROR(IF(COUNT('Shareholding Pattern'!H76),('Shareholding Pattern'!H76),""),"")</f>
        <v/>
      </c>
      <c r="H17" s="65" t="str">
        <f>+IFERROR(IF(COUNT('Shareholding Pattern'!I76),('Shareholding Pattern'!I76),""),"")</f>
        <v/>
      </c>
      <c r="I17" s="65" t="str">
        <f>+IFERROR(IF(COUNT('Shareholding Pattern'!J76),('Shareholding Pattern'!J76),""),"")</f>
        <v/>
      </c>
      <c r="J17" s="65" t="str">
        <f>+IFERROR(IF(COUNT('Shareholding Pattern'!K76),('Shareholding Pattern'!K76),""),"")</f>
        <v/>
      </c>
      <c r="K17" s="65" t="str">
        <f>+IFERROR(IF(COUNT('Shareholding Pattern'!L76),('Shareholding Pattern'!L76),""),"")</f>
        <v/>
      </c>
      <c r="L17" s="160" t="str">
        <f>+IFERROR(IF(COUNT('Shareholding Pattern'!M76),('Shareholding Pattern'!M76),""),"")</f>
        <v/>
      </c>
      <c r="M17" s="66" t="str">
        <f>+IFERROR(IF(COUNT('Shareholding Pattern'!N76),('Shareholding Pattern'!N76),""),"")</f>
        <v/>
      </c>
      <c r="N17" s="119" t="str">
        <f>+IFERROR(IF(COUNT('Shareholding Pattern'!O76),('Shareholding Pattern'!O76),""),"")</f>
        <v/>
      </c>
      <c r="O17" s="119" t="str">
        <f>+IFERROR(IF(COUNT('Shareholding Pattern'!P76),('Shareholding Pattern'!P76),""),"")</f>
        <v/>
      </c>
      <c r="P17" s="160" t="str">
        <f>+IFERROR(IF(COUNT('Shareholding Pattern'!Q76),('Shareholding Pattern'!Q76),""),"")</f>
        <v/>
      </c>
      <c r="Q17" s="65" t="str">
        <f>+IFERROR(IF(COUNT('Shareholding Pattern'!R76),('Shareholding Pattern'!R76),""),"")</f>
        <v/>
      </c>
      <c r="R17" s="65" t="str">
        <f>+IFERROR(IF(COUNT('Shareholding Pattern'!S76),('Shareholding Pattern'!S76),""),"")</f>
        <v/>
      </c>
      <c r="S17" s="65" t="str">
        <f>+IFERROR(IF(COUNT('Shareholding Pattern'!T76),('Shareholding Pattern'!T76),""),"")</f>
        <v/>
      </c>
      <c r="T17" s="160" t="str">
        <f>+IFERROR(IF(COUNT('Shareholding Pattern'!U76),('Shareholding Pattern'!U76),""),"")</f>
        <v/>
      </c>
      <c r="U17" s="65" t="str">
        <f>+IFERROR(IF(COUNT('Shareholding Pattern'!V76),('Shareholding Pattern'!V76),""),"")</f>
        <v/>
      </c>
      <c r="V17" s="160" t="str">
        <f>+IFERROR(IF(COUNT('Shareholding Pattern'!W76),('Shareholding Pattern'!W76),""),"")</f>
        <v/>
      </c>
      <c r="W17" s="253"/>
      <c r="X17" s="254"/>
      <c r="Y17" s="65" t="str">
        <f>+IFERROR(IF(COUNT('Shareholding Pattern'!Z76),('Shareholding Pattern'!Z76),""),"")</f>
        <v/>
      </c>
      <c r="Z17" s="357"/>
      <c r="AA17" s="358"/>
      <c r="AB17" s="359"/>
    </row>
    <row r="18" spans="5:28" ht="18">
      <c r="E18" s="47"/>
      <c r="F18" s="56" t="s">
        <v>19</v>
      </c>
      <c r="G18" s="67">
        <f>+IFERROR(IF(COUNT('Shareholding Pattern'!H79),('Shareholding Pattern'!H79),""),"")</f>
        <v>14004</v>
      </c>
      <c r="H18" s="67">
        <f>+IFERROR(IF(COUNT('Shareholding Pattern'!I79),('Shareholding Pattern'!I79),""),"")</f>
        <v>15457106</v>
      </c>
      <c r="I18" s="67" t="str">
        <f>+IFERROR(IF(COUNT('Shareholding Pattern'!J79),('Shareholding Pattern'!J79),""),"")</f>
        <v/>
      </c>
      <c r="J18" s="67" t="str">
        <f>+IFERROR(IF(COUNT('Shareholding Pattern'!K79),('Shareholding Pattern'!K79),""),"")</f>
        <v/>
      </c>
      <c r="K18" s="67">
        <f>+IFERROR(IF(COUNT('Shareholding Pattern'!L79),('Shareholding Pattern'!L79),""),"")</f>
        <v>15457106</v>
      </c>
      <c r="L18" s="238">
        <f>+IFERROR(IF(COUNT('Shareholding Pattern'!M79),('Shareholding Pattern'!M79),""),"")</f>
        <v>100</v>
      </c>
      <c r="M18" s="230">
        <f>+IFERROR(IF(COUNT('Shareholding Pattern'!N79),('Shareholding Pattern'!N79),""),"")</f>
        <v>15457106</v>
      </c>
      <c r="N18" s="297" t="str">
        <f>+IFERROR(IF(COUNT('Shareholding Pattern'!O79),('Shareholding Pattern'!O79),""),"")</f>
        <v/>
      </c>
      <c r="O18" s="297">
        <f>+IFERROR(IF(COUNT('Shareholding Pattern'!P79),('Shareholding Pattern'!P79),""),"")</f>
        <v>15457106</v>
      </c>
      <c r="P18" s="230">
        <f>+IFERROR(IF(COUNT('Shareholding Pattern'!Q79),('Shareholding Pattern'!Q79),""),"")</f>
        <v>100</v>
      </c>
      <c r="Q18" s="67" t="str">
        <f>+IFERROR(IF(COUNT('Shareholding Pattern'!R79),('Shareholding Pattern'!R79),""),"")</f>
        <v/>
      </c>
      <c r="R18" s="67" t="str">
        <f>+IFERROR(IF(COUNT('Shareholding Pattern'!S79),('Shareholding Pattern'!S79),""),"")</f>
        <v/>
      </c>
      <c r="S18" s="67" t="str">
        <f>+IFERROR(IF(COUNT('Shareholding Pattern'!T79),('Shareholding Pattern'!T79),""),"")</f>
        <v/>
      </c>
      <c r="T18" s="238">
        <f>+IFERROR(IF(COUNT('Shareholding Pattern'!U79),('Shareholding Pattern'!U79),""),"")</f>
        <v>100</v>
      </c>
      <c r="U18" s="67" t="str">
        <f>+IFERROR(IF(COUNT('Shareholding Pattern'!V79),('Shareholding Pattern'!V79),""),"")</f>
        <v/>
      </c>
      <c r="V18" s="230" t="str">
        <f>+IFERROR(IF(COUNT('Shareholding Pattern'!W79),('Shareholding Pattern'!W79),""),"")</f>
        <v/>
      </c>
      <c r="W18" s="67" t="str">
        <f>+IFERROR(IF(COUNT('Shareholding Pattern'!X79),('Shareholding Pattern'!X79),""),"")</f>
        <v/>
      </c>
      <c r="X18" s="230" t="str">
        <f>+IFERROR(IF(COUNT('Shareholding Pattern'!Y79),('Shareholding Pattern'!Y79),""),"")</f>
        <v/>
      </c>
      <c r="Y18" s="67">
        <f>+IFERROR(IF(COUNT('Shareholding Pattern'!Z79),('Shareholding Pattern'!Z79),""),"")</f>
        <v>15366047</v>
      </c>
      <c r="Z18" s="67">
        <f>+IFERROR(IF(COUNT('Shareholding Pattern'!AA79),('Shareholding Pattern'!AA79),""),"")</f>
        <v>0</v>
      </c>
      <c r="AA18" s="67">
        <f>+IFERROR(IF(COUNT('Shareholding Pattern'!AB79),('Shareholding Pattern'!AB79),""),"")</f>
        <v>0</v>
      </c>
      <c r="AB18" s="67">
        <f>+IFERROR(IF(COUNT('Shareholding Pattern'!AC79),('Shareholding Pattern'!AC79),""),"")</f>
        <v>0</v>
      </c>
    </row>
  </sheetData>
  <sheetProtection sheet="1" objects="1" scenarios="1"/>
  <mergeCells count="22">
    <mergeCell ref="J10:J12"/>
    <mergeCell ref="E10:E12"/>
    <mergeCell ref="F10:F12"/>
    <mergeCell ref="G10:G12"/>
    <mergeCell ref="H10:H12"/>
    <mergeCell ref="I10:I12"/>
    <mergeCell ref="U10:V11"/>
    <mergeCell ref="W10:X11"/>
    <mergeCell ref="Y10:Y12"/>
    <mergeCell ref="S10:S12"/>
    <mergeCell ref="E8:AB8"/>
    <mergeCell ref="E9:AB9"/>
    <mergeCell ref="Z10:AB10"/>
    <mergeCell ref="Z11:AB11"/>
    <mergeCell ref="M11:O11"/>
    <mergeCell ref="P11:P12"/>
    <mergeCell ref="K10:K12"/>
    <mergeCell ref="L10:L12"/>
    <mergeCell ref="M10:P10"/>
    <mergeCell ref="Q10:Q12"/>
    <mergeCell ref="R10:R12"/>
    <mergeCell ref="T10:T12"/>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tabColor rgb="FFB685DB"/>
    <pageSetUpPr fitToPage="1"/>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09375" customWidth="1"/>
    <col min="29" max="16383" width="20.33203125" hidden="1"/>
    <col min="16384" max="16384" width="7.1093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21" t="s">
        <v>119</v>
      </c>
      <c r="F9" s="443" t="s">
        <v>118</v>
      </c>
      <c r="G9" s="443" t="s">
        <v>1</v>
      </c>
      <c r="H9" s="443" t="s">
        <v>3</v>
      </c>
      <c r="I9" s="443" t="s">
        <v>4</v>
      </c>
      <c r="J9" s="443" t="s">
        <v>5</v>
      </c>
      <c r="K9" s="443" t="s">
        <v>6</v>
      </c>
      <c r="L9" s="443" t="s">
        <v>7</v>
      </c>
      <c r="M9" s="443" t="s">
        <v>8</v>
      </c>
      <c r="N9" s="443"/>
      <c r="O9" s="443"/>
      <c r="P9" s="443"/>
      <c r="Q9" s="521" t="s">
        <v>447</v>
      </c>
      <c r="R9" s="443" t="s">
        <v>10</v>
      </c>
      <c r="S9" s="521" t="s">
        <v>116</v>
      </c>
      <c r="T9" s="443" t="s">
        <v>89</v>
      </c>
      <c r="U9" s="443" t="s">
        <v>12</v>
      </c>
      <c r="V9" s="443"/>
      <c r="W9" s="443" t="s">
        <v>14</v>
      </c>
      <c r="X9" s="443" t="s">
        <v>441</v>
      </c>
      <c r="Y9" s="512" t="s">
        <v>707</v>
      </c>
      <c r="Z9" s="513"/>
      <c r="AA9" s="514"/>
      <c r="AQ9" t="s">
        <v>346</v>
      </c>
    </row>
    <row r="10" spans="5:43" ht="31.5" customHeight="1">
      <c r="E10" s="456"/>
      <c r="F10" s="443"/>
      <c r="G10" s="443"/>
      <c r="H10" s="443"/>
      <c r="I10" s="443"/>
      <c r="J10" s="443"/>
      <c r="K10" s="443"/>
      <c r="L10" s="443"/>
      <c r="M10" s="443" t="s">
        <v>15</v>
      </c>
      <c r="N10" s="443"/>
      <c r="O10" s="443"/>
      <c r="P10" s="443" t="s">
        <v>16</v>
      </c>
      <c r="Q10" s="456"/>
      <c r="R10" s="443"/>
      <c r="S10" s="456"/>
      <c r="T10" s="443"/>
      <c r="U10" s="443"/>
      <c r="V10" s="443"/>
      <c r="W10" s="443"/>
      <c r="X10" s="443"/>
      <c r="Y10" s="450" t="s">
        <v>708</v>
      </c>
      <c r="Z10" s="451"/>
      <c r="AA10" s="452"/>
      <c r="AQ10" t="s">
        <v>336</v>
      </c>
    </row>
    <row r="11" spans="5:43" ht="78.75" customHeight="1">
      <c r="E11" s="442"/>
      <c r="F11" s="443"/>
      <c r="G11" s="443"/>
      <c r="H11" s="443"/>
      <c r="I11" s="443"/>
      <c r="J11" s="443"/>
      <c r="K11" s="443"/>
      <c r="L11" s="443"/>
      <c r="M11" s="27" t="s">
        <v>17</v>
      </c>
      <c r="N11" s="27" t="s">
        <v>18</v>
      </c>
      <c r="O11" s="27" t="s">
        <v>19</v>
      </c>
      <c r="P11" s="443"/>
      <c r="Q11" s="442"/>
      <c r="R11" s="443"/>
      <c r="S11" s="442"/>
      <c r="T11" s="443"/>
      <c r="U11" s="27" t="s">
        <v>20</v>
      </c>
      <c r="V11" s="27" t="s">
        <v>21</v>
      </c>
      <c r="W11" s="443"/>
      <c r="X11" s="443"/>
      <c r="Y11" s="55" t="s">
        <v>709</v>
      </c>
      <c r="Z11" s="55" t="s">
        <v>710</v>
      </c>
      <c r="AA11" s="55" t="s">
        <v>711</v>
      </c>
      <c r="AQ11" t="s">
        <v>347</v>
      </c>
    </row>
    <row r="12" spans="5:43" ht="20.25" customHeight="1">
      <c r="E12" s="8" t="s">
        <v>689</v>
      </c>
      <c r="F12" s="43" t="s">
        <v>656</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700-000000000000}">
      <formula1>H13</formula1>
    </dataValidation>
    <dataValidation type="whole" operator="lessThanOrEqual" allowBlank="1" showInputMessage="1" showErrorMessage="1" sqref="W13" xr:uid="{00000000-0002-0000-2700-000001000000}">
      <formula1>K13</formula1>
    </dataValidation>
    <dataValidation type="textLength" operator="equal" allowBlank="1" showInputMessage="1" showErrorMessage="1" prompt="[A-Z][A-Z][A-Z][A-Z][A-Z][0-9][0-9][0-9][0-9][A-Z]_x000a__x000a_In absence of PAN write : ZZZZZ9999Z" sqref="G13" xr:uid="{00000000-0002-0000-2700-000002000000}">
      <formula1>10</formula1>
    </dataValidation>
    <dataValidation type="whole" operator="greaterThanOrEqual" allowBlank="1" showInputMessage="1" showErrorMessage="1" sqref="Q13:R13 M13:N13 H13:J13" xr:uid="{00000000-0002-0000-27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700-000006000000}">
      <formula1>K13</formula1>
    </dataValidation>
  </dataValidations>
  <hyperlinks>
    <hyperlink ref="G16" location="'Shareholding Pattern'!F37" display="Total" xr:uid="{00000000-0004-0000-2700-000000000000}"/>
    <hyperlink ref="F16" location="'Shareholding Pattern'!F43" display="Click here to go back" xr:uid="{00000000-0004-0000-27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B685DB"/>
    <pageSetUpPr fitToPage="1"/>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09375" customWidth="1"/>
    <col min="29" max="16383" width="20.33203125" hidden="1"/>
    <col min="16384" max="16384" width="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1" t="s">
        <v>119</v>
      </c>
      <c r="F9" s="443" t="s">
        <v>118</v>
      </c>
      <c r="G9" s="443" t="s">
        <v>1</v>
      </c>
      <c r="H9" s="443" t="s">
        <v>3</v>
      </c>
      <c r="I9" s="443" t="s">
        <v>4</v>
      </c>
      <c r="J9" s="443" t="s">
        <v>5</v>
      </c>
      <c r="K9" s="443" t="s">
        <v>6</v>
      </c>
      <c r="L9" s="443" t="s">
        <v>7</v>
      </c>
      <c r="M9" s="443" t="s">
        <v>8</v>
      </c>
      <c r="N9" s="443"/>
      <c r="O9" s="443"/>
      <c r="P9" s="443"/>
      <c r="Q9" s="521" t="s">
        <v>447</v>
      </c>
      <c r="R9" s="443" t="s">
        <v>10</v>
      </c>
      <c r="S9" s="521" t="s">
        <v>116</v>
      </c>
      <c r="T9" s="443" t="s">
        <v>89</v>
      </c>
      <c r="U9" s="443" t="s">
        <v>12</v>
      </c>
      <c r="V9" s="443"/>
      <c r="W9" s="443" t="s">
        <v>14</v>
      </c>
      <c r="X9" s="443" t="s">
        <v>441</v>
      </c>
      <c r="Y9" s="512" t="s">
        <v>707</v>
      </c>
      <c r="Z9" s="513"/>
      <c r="AA9" s="514"/>
      <c r="AR9" t="s">
        <v>346</v>
      </c>
    </row>
    <row r="10" spans="5:44" ht="31.5" customHeight="1">
      <c r="E10" s="456"/>
      <c r="F10" s="443"/>
      <c r="G10" s="443"/>
      <c r="H10" s="443"/>
      <c r="I10" s="443"/>
      <c r="J10" s="443"/>
      <c r="K10" s="443"/>
      <c r="L10" s="443"/>
      <c r="M10" s="443" t="s">
        <v>15</v>
      </c>
      <c r="N10" s="443"/>
      <c r="O10" s="443"/>
      <c r="P10" s="443" t="s">
        <v>16</v>
      </c>
      <c r="Q10" s="456"/>
      <c r="R10" s="443"/>
      <c r="S10" s="456"/>
      <c r="T10" s="443"/>
      <c r="U10" s="443"/>
      <c r="V10" s="443"/>
      <c r="W10" s="443"/>
      <c r="X10" s="443"/>
      <c r="Y10" s="450" t="s">
        <v>708</v>
      </c>
      <c r="Z10" s="451"/>
      <c r="AA10" s="452"/>
      <c r="AR10" t="s">
        <v>336</v>
      </c>
    </row>
    <row r="11" spans="5:44" ht="78.75" customHeight="1">
      <c r="E11" s="442"/>
      <c r="F11" s="443"/>
      <c r="G11" s="443"/>
      <c r="H11" s="443"/>
      <c r="I11" s="443"/>
      <c r="J11" s="443"/>
      <c r="K11" s="443"/>
      <c r="L11" s="443"/>
      <c r="M11" s="27" t="s">
        <v>17</v>
      </c>
      <c r="N11" s="27" t="s">
        <v>18</v>
      </c>
      <c r="O11" s="27" t="s">
        <v>19</v>
      </c>
      <c r="P11" s="443"/>
      <c r="Q11" s="442"/>
      <c r="R11" s="443"/>
      <c r="S11" s="442"/>
      <c r="T11" s="443"/>
      <c r="U11" s="27" t="s">
        <v>20</v>
      </c>
      <c r="V11" s="27" t="s">
        <v>21</v>
      </c>
      <c r="W11" s="443"/>
      <c r="X11" s="443"/>
      <c r="Y11" s="55" t="s">
        <v>709</v>
      </c>
      <c r="Z11" s="55" t="s">
        <v>710</v>
      </c>
      <c r="AA11" s="55" t="s">
        <v>711</v>
      </c>
      <c r="AR11" t="s">
        <v>347</v>
      </c>
    </row>
    <row r="12" spans="5:44" ht="20.25" customHeight="1">
      <c r="E12" s="8" t="s">
        <v>688</v>
      </c>
      <c r="F12" s="43" t="s">
        <v>653</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800-000000000000}">
      <formula1>0</formula1>
    </dataValidation>
    <dataValidation type="textLength" operator="equal" allowBlank="1" showInputMessage="1" showErrorMessage="1" prompt="[A-Z][A-Z][A-Z][A-Z][A-Z][0-9][0-9][0-9][0-9][A-Z]_x000a__x000a_In absence of PAN write : ZZZZZ9999Z" sqref="G13" xr:uid="{00000000-0002-0000-2800-000001000000}">
      <formula1>10</formula1>
    </dataValidation>
    <dataValidation type="whole" operator="lessThanOrEqual" allowBlank="1" showInputMessage="1" showErrorMessage="1" sqref="W13" xr:uid="{00000000-0002-0000-2800-000002000000}">
      <formula1>K13</formula1>
    </dataValidation>
    <dataValidation type="whole" operator="lessThanOrEqual" allowBlank="1" showInputMessage="1" showErrorMessage="1" sqref="U13" xr:uid="{00000000-0002-0000-28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800-000006000000}">
      <formula1>K13</formula1>
    </dataValidation>
  </dataValidations>
  <hyperlinks>
    <hyperlink ref="G16" location="'Shareholding Pattern'!F37" display="Total" xr:uid="{00000000-0004-0000-2800-000000000000}"/>
    <hyperlink ref="F16" location="'Shareholding Pattern'!F39" display="Click here to go back" xr:uid="{00000000-0004-0000-28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B685DB"/>
    <pageSetUpPr fitToPage="1"/>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09375" customWidth="1"/>
    <col min="29" max="16383" width="20.33203125" hidden="1"/>
    <col min="16384" max="16384" width="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1" t="s">
        <v>119</v>
      </c>
      <c r="F9" s="443" t="s">
        <v>118</v>
      </c>
      <c r="G9" s="443" t="s">
        <v>1</v>
      </c>
      <c r="H9" s="443" t="s">
        <v>3</v>
      </c>
      <c r="I9" s="443" t="s">
        <v>4</v>
      </c>
      <c r="J9" s="443" t="s">
        <v>5</v>
      </c>
      <c r="K9" s="443" t="s">
        <v>6</v>
      </c>
      <c r="L9" s="443" t="s">
        <v>7</v>
      </c>
      <c r="M9" s="443" t="s">
        <v>8</v>
      </c>
      <c r="N9" s="443"/>
      <c r="O9" s="443"/>
      <c r="P9" s="443"/>
      <c r="Q9" s="521" t="s">
        <v>447</v>
      </c>
      <c r="R9" s="443" t="s">
        <v>10</v>
      </c>
      <c r="S9" s="521" t="s">
        <v>116</v>
      </c>
      <c r="T9" s="443" t="s">
        <v>89</v>
      </c>
      <c r="U9" s="443" t="s">
        <v>12</v>
      </c>
      <c r="V9" s="443"/>
      <c r="W9" s="443" t="s">
        <v>14</v>
      </c>
      <c r="X9" s="443" t="s">
        <v>441</v>
      </c>
      <c r="Y9" s="512" t="s">
        <v>707</v>
      </c>
      <c r="Z9" s="513"/>
      <c r="AA9" s="514"/>
      <c r="AR9" t="s">
        <v>346</v>
      </c>
    </row>
    <row r="10" spans="5:44" ht="31.5" customHeight="1">
      <c r="E10" s="456"/>
      <c r="F10" s="443"/>
      <c r="G10" s="443"/>
      <c r="H10" s="443"/>
      <c r="I10" s="443"/>
      <c r="J10" s="443"/>
      <c r="K10" s="443"/>
      <c r="L10" s="443"/>
      <c r="M10" s="443" t="s">
        <v>15</v>
      </c>
      <c r="N10" s="443"/>
      <c r="O10" s="443"/>
      <c r="P10" s="443" t="s">
        <v>16</v>
      </c>
      <c r="Q10" s="456"/>
      <c r="R10" s="443"/>
      <c r="S10" s="456"/>
      <c r="T10" s="443"/>
      <c r="U10" s="443"/>
      <c r="V10" s="443"/>
      <c r="W10" s="443"/>
      <c r="X10" s="443"/>
      <c r="Y10" s="450" t="s">
        <v>708</v>
      </c>
      <c r="Z10" s="451"/>
      <c r="AA10" s="452"/>
      <c r="AR10" t="s">
        <v>336</v>
      </c>
    </row>
    <row r="11" spans="5:44" ht="78.75" customHeight="1">
      <c r="E11" s="442"/>
      <c r="F11" s="443"/>
      <c r="G11" s="443"/>
      <c r="H11" s="443"/>
      <c r="I11" s="443"/>
      <c r="J11" s="443"/>
      <c r="K11" s="443"/>
      <c r="L11" s="443"/>
      <c r="M11" s="27" t="s">
        <v>17</v>
      </c>
      <c r="N11" s="27" t="s">
        <v>18</v>
      </c>
      <c r="O11" s="27" t="s">
        <v>19</v>
      </c>
      <c r="P11" s="443"/>
      <c r="Q11" s="442"/>
      <c r="R11" s="443"/>
      <c r="S11" s="442"/>
      <c r="T11" s="443"/>
      <c r="U11" s="27" t="s">
        <v>20</v>
      </c>
      <c r="V11" s="27" t="s">
        <v>21</v>
      </c>
      <c r="W11" s="443"/>
      <c r="X11" s="443"/>
      <c r="Y11" s="55" t="s">
        <v>709</v>
      </c>
      <c r="Z11" s="55" t="s">
        <v>710</v>
      </c>
      <c r="AA11" s="55" t="s">
        <v>711</v>
      </c>
      <c r="AR11" t="s">
        <v>347</v>
      </c>
    </row>
    <row r="12" spans="5:44" ht="20.25" customHeight="1">
      <c r="E12" s="8" t="s">
        <v>687</v>
      </c>
      <c r="F12" s="43" t="s">
        <v>652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lessThanOrEqual" allowBlank="1" showInputMessage="1" showErrorMessage="1" sqref="U13" xr:uid="{00000000-0002-0000-2900-000000000000}">
      <formula1>H13</formula1>
    </dataValidation>
    <dataValidation type="whole" operator="lessThanOrEqual" allowBlank="1" showInputMessage="1" showErrorMessage="1" sqref="W13" xr:uid="{00000000-0002-0000-2900-000001000000}">
      <formula1>K13</formula1>
    </dataValidation>
    <dataValidation type="textLength" operator="equal" allowBlank="1" showInputMessage="1" showErrorMessage="1" prompt="[A-Z][A-Z][A-Z][A-Z][A-Z][0-9][0-9][0-9][0-9][A-Z]_x000a__x000a_In absence of PAN write : ZZZZZ9999Z" sqref="G13" xr:uid="{00000000-0002-0000-2900-000002000000}">
      <formula1>10</formula1>
    </dataValidation>
    <dataValidation type="whole" operator="greaterThanOrEqual" allowBlank="1" showInputMessage="1" showErrorMessage="1" sqref="Q13:R13 M13:N13 H13:J13" xr:uid="{00000000-0002-0000-29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900-000006000000}">
      <formula1>K13</formula1>
    </dataValidation>
  </dataValidations>
  <hyperlinks>
    <hyperlink ref="G16" location="'Shareholding Pattern'!F37" display="Total" xr:uid="{00000000-0004-0000-2900-000000000000}"/>
    <hyperlink ref="F16" location="'Shareholding Pattern'!F37" display="Click here to go back" xr:uid="{00000000-0004-0000-29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rgb="FFB685DB"/>
    <pageSetUpPr fitToPage="1"/>
  </sheetPr>
  <dimension ref="A1:AR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09375" customWidth="1"/>
    <col min="29" max="29" width="7.109375" hidden="1" customWidth="1"/>
    <col min="30" max="44" width="0" hidden="1" customWidth="1"/>
    <col min="45" max="16384" width="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1" t="s">
        <v>119</v>
      </c>
      <c r="F9" s="443" t="s">
        <v>118</v>
      </c>
      <c r="G9" s="443" t="s">
        <v>1</v>
      </c>
      <c r="H9" s="443" t="s">
        <v>3</v>
      </c>
      <c r="I9" s="443" t="s">
        <v>4</v>
      </c>
      <c r="J9" s="443" t="s">
        <v>5</v>
      </c>
      <c r="K9" s="443" t="s">
        <v>6</v>
      </c>
      <c r="L9" s="443" t="s">
        <v>7</v>
      </c>
      <c r="M9" s="443" t="s">
        <v>8</v>
      </c>
      <c r="N9" s="443"/>
      <c r="O9" s="443"/>
      <c r="P9" s="443"/>
      <c r="Q9" s="521" t="s">
        <v>447</v>
      </c>
      <c r="R9" s="443" t="s">
        <v>10</v>
      </c>
      <c r="S9" s="521" t="s">
        <v>116</v>
      </c>
      <c r="T9" s="443" t="s">
        <v>89</v>
      </c>
      <c r="U9" s="443" t="s">
        <v>12</v>
      </c>
      <c r="V9" s="443"/>
      <c r="W9" s="443" t="s">
        <v>14</v>
      </c>
      <c r="X9" s="443" t="s">
        <v>441</v>
      </c>
      <c r="Y9" s="512" t="s">
        <v>707</v>
      </c>
      <c r="Z9" s="513"/>
      <c r="AA9" s="514"/>
      <c r="AR9" t="s">
        <v>346</v>
      </c>
    </row>
    <row r="10" spans="5:44" ht="31.5" customHeight="1">
      <c r="E10" s="456"/>
      <c r="F10" s="443"/>
      <c r="G10" s="443"/>
      <c r="H10" s="443"/>
      <c r="I10" s="443"/>
      <c r="J10" s="443"/>
      <c r="K10" s="443"/>
      <c r="L10" s="443"/>
      <c r="M10" s="443" t="s">
        <v>15</v>
      </c>
      <c r="N10" s="443"/>
      <c r="O10" s="443"/>
      <c r="P10" s="443" t="s">
        <v>16</v>
      </c>
      <c r="Q10" s="456"/>
      <c r="R10" s="443"/>
      <c r="S10" s="456"/>
      <c r="T10" s="443"/>
      <c r="U10" s="443"/>
      <c r="V10" s="443"/>
      <c r="W10" s="443"/>
      <c r="X10" s="443"/>
      <c r="Y10" s="450" t="s">
        <v>708</v>
      </c>
      <c r="Z10" s="451"/>
      <c r="AA10" s="452"/>
      <c r="AR10" t="s">
        <v>336</v>
      </c>
    </row>
    <row r="11" spans="5:44" ht="78.75" customHeight="1">
      <c r="E11" s="442"/>
      <c r="F11" s="443"/>
      <c r="G11" s="443"/>
      <c r="H11" s="443"/>
      <c r="I11" s="443"/>
      <c r="J11" s="443"/>
      <c r="K11" s="443"/>
      <c r="L11" s="443"/>
      <c r="M11" s="27" t="s">
        <v>17</v>
      </c>
      <c r="N11" s="27" t="s">
        <v>18</v>
      </c>
      <c r="O11" s="27" t="s">
        <v>19</v>
      </c>
      <c r="P11" s="443"/>
      <c r="Q11" s="442"/>
      <c r="R11" s="443"/>
      <c r="S11" s="442"/>
      <c r="T11" s="443"/>
      <c r="U11" s="27" t="s">
        <v>20</v>
      </c>
      <c r="V11" s="27" t="s">
        <v>21</v>
      </c>
      <c r="W11" s="443"/>
      <c r="X11" s="443"/>
      <c r="Y11" s="55" t="s">
        <v>709</v>
      </c>
      <c r="Z11" s="55" t="s">
        <v>710</v>
      </c>
      <c r="AA11" s="55" t="s">
        <v>711</v>
      </c>
      <c r="AR11" t="s">
        <v>347</v>
      </c>
    </row>
    <row r="12" spans="5:44" ht="20.25" customHeight="1">
      <c r="E12" s="8" t="s">
        <v>686</v>
      </c>
      <c r="F12" s="43" t="s">
        <v>651</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J9:J11"/>
    <mergeCell ref="E9:E11"/>
    <mergeCell ref="F9:F11"/>
    <mergeCell ref="G9:G11"/>
    <mergeCell ref="H9:H11"/>
    <mergeCell ref="I9:I11"/>
    <mergeCell ref="M10:O10"/>
    <mergeCell ref="P10:P11"/>
    <mergeCell ref="S9:S11"/>
    <mergeCell ref="K9:K11"/>
    <mergeCell ref="L9:L11"/>
    <mergeCell ref="M9:P9"/>
    <mergeCell ref="Q9:Q11"/>
    <mergeCell ref="R9:R11"/>
    <mergeCell ref="Y9:AA9"/>
    <mergeCell ref="Y10:AA10"/>
    <mergeCell ref="T9:T11"/>
    <mergeCell ref="U9:V10"/>
    <mergeCell ref="W9:W11"/>
    <mergeCell ref="X9:X11"/>
  </mergeCells>
  <dataValidations count="7">
    <dataValidation type="whole" operator="greaterThanOrEqual" allowBlank="1" showInputMessage="1" showErrorMessage="1" sqref="Q13:R13 M13:N13 H13:J13" xr:uid="{00000000-0002-0000-2A00-000000000000}">
      <formula1>0</formula1>
    </dataValidation>
    <dataValidation type="textLength" operator="equal" allowBlank="1" showInputMessage="1" showErrorMessage="1" prompt="[A-Z][A-Z][A-Z][A-Z][A-Z][0-9][0-9][0-9][0-9][A-Z]_x000a__x000a_In absence of PAN write : ZZZZZ9999Z" sqref="G13" xr:uid="{00000000-0002-0000-2A00-000001000000}">
      <formula1>10</formula1>
    </dataValidation>
    <dataValidation type="whole" operator="lessThanOrEqual" allowBlank="1" showInputMessage="1" showErrorMessage="1" sqref="W13" xr:uid="{00000000-0002-0000-2A00-000002000000}">
      <formula1>K13</formula1>
    </dataValidation>
    <dataValidation type="whole" operator="lessThanOrEqual" allowBlank="1" showInputMessage="1" showErrorMessage="1" sqref="U13" xr:uid="{00000000-0002-0000-2A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A00-000006000000}">
      <formula1>K13</formula1>
    </dataValidation>
  </dataValidations>
  <hyperlinks>
    <hyperlink ref="G16" location="'Shareholding Pattern'!F37" display="Total" xr:uid="{00000000-0004-0000-2A00-000000000000}"/>
    <hyperlink ref="F16" location="'Shareholding Pattern'!F36" display="Click here to go back" xr:uid="{00000000-0004-0000-2A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7.109375" customWidth="1"/>
    <col min="29" max="16383" width="20.33203125" hidden="1"/>
    <col min="16384" max="16384" width="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21" t="s">
        <v>119</v>
      </c>
      <c r="F9" s="443" t="s">
        <v>118</v>
      </c>
      <c r="G9" s="443" t="s">
        <v>1</v>
      </c>
      <c r="H9" s="443" t="s">
        <v>3</v>
      </c>
      <c r="I9" s="443" t="s">
        <v>4</v>
      </c>
      <c r="J9" s="443" t="s">
        <v>5</v>
      </c>
      <c r="K9" s="443" t="s">
        <v>6</v>
      </c>
      <c r="L9" s="443" t="s">
        <v>7</v>
      </c>
      <c r="M9" s="443" t="s">
        <v>8</v>
      </c>
      <c r="N9" s="443"/>
      <c r="O9" s="443"/>
      <c r="P9" s="443"/>
      <c r="Q9" s="521" t="s">
        <v>447</v>
      </c>
      <c r="R9" s="443" t="s">
        <v>10</v>
      </c>
      <c r="S9" s="521" t="s">
        <v>116</v>
      </c>
      <c r="T9" s="443" t="s">
        <v>89</v>
      </c>
      <c r="U9" s="443" t="s">
        <v>12</v>
      </c>
      <c r="V9" s="443"/>
      <c r="W9" s="443" t="s">
        <v>14</v>
      </c>
      <c r="X9" s="443" t="s">
        <v>441</v>
      </c>
      <c r="Y9" s="512" t="s">
        <v>707</v>
      </c>
      <c r="Z9" s="513"/>
      <c r="AA9" s="514"/>
      <c r="AR9" t="s">
        <v>346</v>
      </c>
    </row>
    <row r="10" spans="5:44" ht="31.5" customHeight="1">
      <c r="E10" s="456"/>
      <c r="F10" s="443"/>
      <c r="G10" s="443"/>
      <c r="H10" s="443"/>
      <c r="I10" s="443"/>
      <c r="J10" s="443"/>
      <c r="K10" s="443"/>
      <c r="L10" s="443"/>
      <c r="M10" s="443" t="s">
        <v>15</v>
      </c>
      <c r="N10" s="443"/>
      <c r="O10" s="443"/>
      <c r="P10" s="443" t="s">
        <v>16</v>
      </c>
      <c r="Q10" s="456"/>
      <c r="R10" s="443"/>
      <c r="S10" s="456"/>
      <c r="T10" s="443"/>
      <c r="U10" s="443"/>
      <c r="V10" s="443"/>
      <c r="W10" s="443"/>
      <c r="X10" s="443"/>
      <c r="Y10" s="450" t="s">
        <v>708</v>
      </c>
      <c r="Z10" s="451"/>
      <c r="AA10" s="452"/>
      <c r="AR10" t="s">
        <v>336</v>
      </c>
    </row>
    <row r="11" spans="5:44" ht="78.75" customHeight="1">
      <c r="E11" s="442"/>
      <c r="F11" s="443"/>
      <c r="G11" s="443"/>
      <c r="H11" s="443"/>
      <c r="I11" s="443"/>
      <c r="J11" s="443"/>
      <c r="K11" s="443"/>
      <c r="L11" s="443"/>
      <c r="M11" s="27" t="s">
        <v>17</v>
      </c>
      <c r="N11" s="27" t="s">
        <v>18</v>
      </c>
      <c r="O11" s="27" t="s">
        <v>19</v>
      </c>
      <c r="P11" s="443"/>
      <c r="Q11" s="442"/>
      <c r="R11" s="443"/>
      <c r="S11" s="442"/>
      <c r="T11" s="443"/>
      <c r="U11" s="27" t="s">
        <v>20</v>
      </c>
      <c r="V11" s="27" t="s">
        <v>21</v>
      </c>
      <c r="W11" s="443"/>
      <c r="X11" s="443"/>
      <c r="Y11" s="55" t="s">
        <v>709</v>
      </c>
      <c r="Z11" s="55" t="s">
        <v>710</v>
      </c>
      <c r="AA11" s="55" t="s">
        <v>711</v>
      </c>
      <c r="AR11" t="s">
        <v>347</v>
      </c>
    </row>
    <row r="12" spans="5:44" ht="20.25" customHeight="1">
      <c r="E12" s="8" t="s">
        <v>83</v>
      </c>
      <c r="F12" s="43" t="s">
        <v>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9"/>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2B00-000000000000}">
      <formula1>H13</formula1>
    </dataValidation>
    <dataValidation type="whole" operator="lessThanOrEqual" allowBlank="1" showInputMessage="1" showErrorMessage="1" sqref="W13" xr:uid="{00000000-0002-0000-2B00-000001000000}">
      <formula1>K13</formula1>
    </dataValidation>
    <dataValidation type="textLength" operator="equal" allowBlank="1" showInputMessage="1" showErrorMessage="1" prompt="[A-Z][A-Z][A-Z][A-Z][A-Z][0-9][0-9][0-9][0-9][A-Z]_x000a__x000a_In absence of PAN write : ZZZZZ9999Z" sqref="G13" xr:uid="{00000000-0002-0000-2B00-000002000000}">
      <formula1>10</formula1>
    </dataValidation>
    <dataValidation type="whole" operator="greaterThanOrEqual" allowBlank="1" showInputMessage="1" showErrorMessage="1" sqref="Q13:R13 M13:N13 H13:J13" xr:uid="{00000000-0002-0000-2B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B00-000006000000}">
      <formula1>K13</formula1>
    </dataValidation>
  </dataValidations>
  <hyperlinks>
    <hyperlink ref="G16" location="'Shareholding Pattern'!F37" display="Total" xr:uid="{00000000-0004-0000-2B00-000000000000}"/>
    <hyperlink ref="F16" location="'Shareholding Pattern'!F35" display="Click here to go back" xr:uid="{00000000-0004-0000-2B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1">
    <tabColor theme="7"/>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5.44140625" customWidth="1"/>
    <col min="29" max="29" width="2.109375" hidden="1"/>
    <col min="30" max="16383" width="1.33203125" hidden="1"/>
    <col min="16384" max="16384" width="5.441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row>
    <row r="10" spans="5:29"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row>
    <row r="12" spans="5:29" ht="18.75" customHeight="1">
      <c r="E12" s="8" t="s">
        <v>683</v>
      </c>
      <c r="F12" s="58" t="s">
        <v>87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9"/>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K9:K11"/>
    <mergeCell ref="L9:L11"/>
    <mergeCell ref="M9:P9"/>
    <mergeCell ref="Q9:Q11"/>
    <mergeCell ref="E9:E11"/>
    <mergeCell ref="F9:F11"/>
    <mergeCell ref="G9:G11"/>
    <mergeCell ref="H9:H11"/>
    <mergeCell ref="I9:I11"/>
    <mergeCell ref="J9:J11"/>
    <mergeCell ref="U9:V10"/>
    <mergeCell ref="Y9:AA9"/>
    <mergeCell ref="Y10:AA10"/>
    <mergeCell ref="X9:X11"/>
    <mergeCell ref="W9:W11"/>
    <mergeCell ref="T9:T11"/>
    <mergeCell ref="S9:S11"/>
    <mergeCell ref="M10:O10"/>
    <mergeCell ref="P10:P11"/>
    <mergeCell ref="R9:R11"/>
  </mergeCells>
  <dataValidations count="7">
    <dataValidation type="whole" operator="lessThanOrEqual" allowBlank="1" showInputMessage="1" showErrorMessage="1" sqref="U13" xr:uid="{00000000-0002-0000-2C00-000000000000}">
      <formula1>H13</formula1>
    </dataValidation>
    <dataValidation type="whole" operator="lessThanOrEqual" allowBlank="1" showInputMessage="1" showErrorMessage="1" sqref="W13" xr:uid="{00000000-0002-0000-2C00-000001000000}">
      <formula1>K13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C00-000002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C00-000003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C00-000004000000}">
      <formula1>K13</formula1>
    </dataValidation>
    <dataValidation type="textLength" operator="equal" allowBlank="1" showInputMessage="1" showErrorMessage="1" prompt="[A-Z][A-Z][A-Z][A-Z][A-Z][0-9][0-9][0-9][0-9][A-Z]_x000a__x000a_In absence of PAN write : ZZZZZ9999Z" sqref="G13" xr:uid="{00000000-0002-0000-2C00-000005000000}">
      <formula1>10</formula1>
    </dataValidation>
    <dataValidation type="whole" operator="greaterThanOrEqual" allowBlank="1" showInputMessage="1" showErrorMessage="1" sqref="Q13:R13 M13:N13 H13:J13" xr:uid="{00000000-0002-0000-2C00-000006000000}">
      <formula1>0</formula1>
    </dataValidation>
  </dataValidations>
  <hyperlinks>
    <hyperlink ref="G16" location="'Shareholding Pattern'!F43" display="Total" xr:uid="{00000000-0004-0000-2C00-000000000000}"/>
    <hyperlink ref="F16" location="'Shareholding Pattern'!F63" display="Click here to go back" xr:uid="{00000000-0004-0000-2C00-000001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2">
    <tabColor theme="7"/>
  </sheetPr>
  <dimension ref="A1:XFC18"/>
  <sheetViews>
    <sheetView showGridLines="0" tabSelected="1" topLeftCell="K7" zoomScale="90" zoomScaleNormal="90" workbookViewId="0">
      <selection activeCell="Y27" sqref="Y27"/>
    </sheetView>
  </sheetViews>
  <sheetFormatPr defaultColWidth="0" defaultRowHeight="14.4"/>
  <cols>
    <col min="1" max="1" width="2" customWidth="1"/>
    <col min="2" max="2" width="1.5546875" customWidth="1"/>
    <col min="3" max="3" width="1.6640625" customWidth="1"/>
    <col min="4" max="4" width="2.33203125" customWidth="1"/>
    <col min="5" max="5" width="9.55468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2.44140625" customWidth="1"/>
    <col min="29" max="16383" width="5.44140625" hidden="1"/>
    <col min="16384" max="16384" width="2.44140625" hidden="1"/>
  </cols>
  <sheetData>
    <row r="1" spans="5:29" hidden="1">
      <c r="I1">
        <v>2</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row>
    <row r="10" spans="5:29"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row>
    <row r="12" spans="5:29" s="7" customFormat="1" ht="20.100000000000001" customHeight="1">
      <c r="E12" s="8" t="s">
        <v>684</v>
      </c>
      <c r="F12" s="58" t="s">
        <v>86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29" ht="24.9" customHeight="1">
      <c r="E15" s="53">
        <v>1</v>
      </c>
      <c r="F15" s="375" t="s">
        <v>871</v>
      </c>
      <c r="G15" s="376" t="s">
        <v>873</v>
      </c>
      <c r="H15" s="38">
        <v>436680</v>
      </c>
      <c r="I15" s="38"/>
      <c r="J15" s="38"/>
      <c r="K15" s="374">
        <f>+IFERROR(IF(COUNT(H15:J15),ROUND(SUM(H15:J15),0),""),"")</f>
        <v>436680</v>
      </c>
      <c r="L15" s="42">
        <f>+IFERROR(IF(COUNT(K15),ROUND(K15/'Shareholding Pattern'!$L$78*100,2),""),"")</f>
        <v>2.83</v>
      </c>
      <c r="M15" s="170">
        <f>IF(H15="","",H15)</f>
        <v>436680</v>
      </c>
      <c r="N15" s="170"/>
      <c r="O15" s="229">
        <f>+IFERROR(IF(COUNT(M15:N15),ROUND(SUM(M15,N15),2),""),"")</f>
        <v>436680</v>
      </c>
      <c r="P15" s="42">
        <f>+IFERROR(IF(COUNT(O15),ROUND(O15/('Shareholding Pattern'!$P$79)*100,2),""),"")</f>
        <v>2.83</v>
      </c>
      <c r="Q15" s="38"/>
      <c r="R15" s="38"/>
      <c r="S15" s="374" t="str">
        <f>+IFERROR(IF(COUNT(Q15:R15),ROUND(SUM(Q15:R15),0),""),"")</f>
        <v/>
      </c>
      <c r="T15" s="14">
        <f>+IFERROR(IF(COUNT(K15,S15),ROUND(SUM(S15,K15)/SUM('Shareholding Pattern'!$L$78,'Shareholding Pattern'!$T$78)*100,2),""),"")</f>
        <v>2.83</v>
      </c>
      <c r="U15" s="38"/>
      <c r="V15" s="14" t="str">
        <f>+IFERROR(IF(COUNT(U15),ROUND(SUM(U15)/SUM(K15)*100,2),""),0)</f>
        <v/>
      </c>
      <c r="W15" s="38">
        <v>436680</v>
      </c>
      <c r="X15" s="228"/>
      <c r="Y15" s="38">
        <v>436680</v>
      </c>
      <c r="Z15" s="38">
        <v>0</v>
      </c>
      <c r="AA15" s="38">
        <v>0</v>
      </c>
      <c r="AB15" s="10"/>
      <c r="AC15" s="10" t="e">
        <f>SUM(#REF!)</f>
        <v>#REF!</v>
      </c>
    </row>
    <row r="16" spans="5:29" ht="24.9" customHeight="1">
      <c r="E16" s="53">
        <v>2</v>
      </c>
      <c r="F16" s="375" t="s">
        <v>872</v>
      </c>
      <c r="G16" s="376" t="s">
        <v>874</v>
      </c>
      <c r="H16" s="38">
        <v>436000</v>
      </c>
      <c r="I16" s="38"/>
      <c r="J16" s="38"/>
      <c r="K16" s="374">
        <f>+IFERROR(IF(COUNT(H16:J16),ROUND(SUM(H16:J16),0),""),"")</f>
        <v>436000</v>
      </c>
      <c r="L16" s="42">
        <f>+IFERROR(IF(COUNT(K16),ROUND(K16/'Shareholding Pattern'!$L$78*100,2),""),"")</f>
        <v>2.82</v>
      </c>
      <c r="M16" s="170">
        <f>IF(H16="","",H16)</f>
        <v>436000</v>
      </c>
      <c r="N16" s="170"/>
      <c r="O16" s="229">
        <f>+IFERROR(IF(COUNT(M16:N16),ROUND(SUM(M16,N16),2),""),"")</f>
        <v>436000</v>
      </c>
      <c r="P16" s="42">
        <f>+IFERROR(IF(COUNT(O16),ROUND(O16/('Shareholding Pattern'!$P$79)*100,2),""),"")</f>
        <v>2.82</v>
      </c>
      <c r="Q16" s="38"/>
      <c r="R16" s="38"/>
      <c r="S16" s="374" t="str">
        <f>+IFERROR(IF(COUNT(Q16:R16),ROUND(SUM(Q16:R16),0),""),"")</f>
        <v/>
      </c>
      <c r="T16" s="14">
        <f>+IFERROR(IF(COUNT(K16,S16),ROUND(SUM(S16,K16)/SUM('Shareholding Pattern'!$L$78,'Shareholding Pattern'!$T$78)*100,2),""),"")</f>
        <v>2.82</v>
      </c>
      <c r="U16" s="38"/>
      <c r="V16" s="14" t="str">
        <f>+IFERROR(IF(COUNT(U16),ROUND(SUM(U16)/SUM(K16)*100,2),""),0)</f>
        <v/>
      </c>
      <c r="W16" s="38">
        <v>436000</v>
      </c>
      <c r="X16" s="228"/>
      <c r="Y16" s="38">
        <v>436000</v>
      </c>
      <c r="Z16" s="38">
        <v>0</v>
      </c>
      <c r="AA16" s="38">
        <v>0</v>
      </c>
      <c r="AB16" s="10"/>
      <c r="AC16" s="10" t="e">
        <f>SUM(#REF!)</f>
        <v>#REF!</v>
      </c>
    </row>
    <row r="17" spans="5:27" hidden="1">
      <c r="E17" s="2"/>
      <c r="F17" s="3"/>
      <c r="G17" s="3"/>
      <c r="H17" s="3"/>
      <c r="I17" s="3"/>
      <c r="J17" s="3"/>
      <c r="K17" s="3"/>
      <c r="L17" s="3"/>
      <c r="M17" s="3"/>
      <c r="N17" s="3"/>
      <c r="O17" s="3"/>
      <c r="P17" s="3"/>
      <c r="Q17" s="3"/>
      <c r="R17" s="3"/>
      <c r="S17" s="3"/>
      <c r="T17" s="3"/>
      <c r="U17" s="3"/>
      <c r="V17" s="3"/>
      <c r="W17" s="35"/>
      <c r="X17" s="35"/>
      <c r="Y17" s="35"/>
      <c r="Z17" s="35"/>
      <c r="AA17" s="36"/>
    </row>
    <row r="18" spans="5:27" ht="20.100000000000001" customHeight="1">
      <c r="E18" s="31"/>
      <c r="F18" s="57" t="s">
        <v>392</v>
      </c>
      <c r="G18" s="57" t="s">
        <v>19</v>
      </c>
      <c r="H18" s="44">
        <f>+IFERROR(IF(COUNT(H14:H17),ROUND(SUM(H14:H17),0),""),"")</f>
        <v>872680</v>
      </c>
      <c r="I18" s="44" t="str">
        <f>+IFERROR(IF(COUNT(I14:I17),ROUND(SUM(I14:I17),0),""),"")</f>
        <v/>
      </c>
      <c r="J18" s="44" t="str">
        <f>+IFERROR(IF(COUNT(J14:J17),ROUND(SUM(J14:J17),0),""),"")</f>
        <v/>
      </c>
      <c r="K18" s="44">
        <f>+IFERROR(IF(COUNT(K14:K17),ROUND(SUM(K14:K17),0),""),"")</f>
        <v>872680</v>
      </c>
      <c r="L18" s="14">
        <f>+IFERROR(IF(COUNT(K18),ROUND(K18/'Shareholding Pattern'!$L$78*100,2),""),"")</f>
        <v>5.65</v>
      </c>
      <c r="M18" s="29">
        <f>+IFERROR(IF(COUNT(M14:M17),ROUND(SUM(M14:M17),0),""),"")</f>
        <v>872680</v>
      </c>
      <c r="N18" s="29" t="str">
        <f>+IFERROR(IF(COUNT(N14:N17),ROUND(SUM(N14:N17),0),""),"")</f>
        <v/>
      </c>
      <c r="O18" s="29">
        <f>+IFERROR(IF(COUNT(O14:O17),ROUND(SUM(O14:O17),0),""),"")</f>
        <v>872680</v>
      </c>
      <c r="P18" s="14">
        <f>+IFERROR(IF(COUNT(O18),ROUND(O18/('Shareholding Pattern'!$P$79)*100,2),""),"")</f>
        <v>5.65</v>
      </c>
      <c r="Q18" s="44" t="str">
        <f>+IFERROR(IF(COUNT(Q14:Q17),ROUND(SUM(Q14:Q17),0),""),"")</f>
        <v/>
      </c>
      <c r="R18" s="44" t="str">
        <f>+IFERROR(IF(COUNT(R14:R17),ROUND(SUM(R14:R17),0),""),"")</f>
        <v/>
      </c>
      <c r="S18" s="44" t="str">
        <f>+IFERROR(IF(COUNT(S14:S17),ROUND(SUM(S14:S17),0),""),"")</f>
        <v/>
      </c>
      <c r="T18" s="14">
        <f>+IFERROR(IF(COUNT(K18,S18),ROUND(SUM(S18,K18)/SUM('Shareholding Pattern'!$L$78,'Shareholding Pattern'!$T$78)*100,2),""),"")</f>
        <v>5.65</v>
      </c>
      <c r="U18" s="44" t="str">
        <f>+IFERROR(IF(COUNT(U14:U17),ROUND(SUM(U14:U17),0),""),"")</f>
        <v/>
      </c>
      <c r="V18" s="14" t="str">
        <f>+IFERROR(IF(COUNT(U18),ROUND(SUM(U18)/SUM(K18)*100,2),""),0)</f>
        <v/>
      </c>
      <c r="W18" s="44">
        <f>+IFERROR(IF(COUNT(W14:W17),ROUND(SUM(W14:W17),0),""),"")</f>
        <v>872680</v>
      </c>
      <c r="X18" s="339"/>
      <c r="Y18" s="44">
        <f>+IFERROR(IF(COUNT(Y14:Y17),ROUND(SUM(Y14:Y17),0),""),"")</f>
        <v>872680</v>
      </c>
      <c r="Z18" s="44">
        <f>+IFERROR(IF(COUNT(Z14:Z17),ROUND(SUM(Z14:Z17),0),""),"")</f>
        <v>0</v>
      </c>
      <c r="AA18" s="44">
        <f>+IFERROR(IF(COUNT(AA14:AA17),ROUND(SUM(AA14:AA17),0),""),"")</f>
        <v>0</v>
      </c>
    </row>
  </sheetData>
  <sheetProtection password="F884" sheet="1" objects="1" scenarios="1"/>
  <dataConsolidate/>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U15:U16" xr:uid="{00000000-0002-0000-2D00-000000000000}">
      <formula1>H13</formula1>
    </dataValidation>
    <dataValidation type="whole" operator="lessThanOrEqual" allowBlank="1" showInputMessage="1" showErrorMessage="1" sqref="W13 W15:W16" xr:uid="{00000000-0002-0000-2D00-000001000000}">
      <formula1>K13</formula1>
    </dataValidation>
    <dataValidation type="textLength" operator="equal" allowBlank="1" showInputMessage="1" showErrorMessage="1" prompt="[A-Z][A-Z][A-Z][A-Z][A-Z][0-9][0-9][0-9][0-9][A-Z]_x000a__x000a_In absence of PAN write : ZZZZZ9999Z" sqref="G13 G15:G16" xr:uid="{00000000-0002-0000-2D00-000002000000}">
      <formula1>10</formula1>
    </dataValidation>
    <dataValidation type="whole" operator="greaterThanOrEqual" allowBlank="1" showInputMessage="1" showErrorMessage="1" sqref="Q13:R13 M13:N13 H13:J13 M15:N16 H15:J16 Q15:R16" xr:uid="{00000000-0002-0000-2D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Y16" xr:uid="{00000000-0002-0000-2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Z16" xr:uid="{00000000-0002-0000-2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AA16" xr:uid="{00000000-0002-0000-2D00-000006000000}">
      <formula1>K13</formula1>
    </dataValidation>
  </dataValidations>
  <hyperlinks>
    <hyperlink ref="G18" location="'Shareholding Pattern'!F44" display="Total" xr:uid="{00000000-0004-0000-2D00-000000000000}"/>
    <hyperlink ref="F18" location="'Shareholding Pattern'!F64" display="Click here to go back" xr:uid="{00000000-0004-0000-2D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3313" r:id="rId3" name="Button 1">
              <controlPr defaultSize="0" print="0" autoFill="0" autoPict="0" macro="[0]!opentextblock">
                <anchor moveWithCells="1" sizeWithCells="1">
                  <from>
                    <xdr:col>23</xdr:col>
                    <xdr:colOff>45720</xdr:colOff>
                    <xdr:row>14</xdr:row>
                    <xdr:rowOff>45720</xdr:rowOff>
                  </from>
                  <to>
                    <xdr:col>23</xdr:col>
                    <xdr:colOff>1043940</xdr:colOff>
                    <xdr:row>14</xdr:row>
                    <xdr:rowOff>205740</xdr:rowOff>
                  </to>
                </anchor>
              </controlPr>
            </control>
          </mc:Choice>
        </mc:AlternateContent>
        <mc:AlternateContent xmlns:mc="http://schemas.openxmlformats.org/markup-compatibility/2006">
          <mc:Choice Requires="x14">
            <control shapeId="13314" r:id="rId4" name="Button 2">
              <controlPr defaultSize="0" print="0" autoFill="0" autoPict="0" macro="[0]!opentextblock">
                <anchor moveWithCells="1" sizeWithCells="1">
                  <from>
                    <xdr:col>23</xdr:col>
                    <xdr:colOff>45720</xdr:colOff>
                    <xdr:row>15</xdr:row>
                    <xdr:rowOff>45720</xdr:rowOff>
                  </from>
                  <to>
                    <xdr:col>23</xdr:col>
                    <xdr:colOff>1043940</xdr:colOff>
                    <xdr:row>15</xdr:row>
                    <xdr:rowOff>205740</xdr:rowOff>
                  </to>
                </anchor>
              </controlPr>
            </control>
          </mc:Choice>
        </mc:AlternateContent>
      </controls>
    </mc:Choice>
  </mc:AlternateConten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3">
    <tabColor theme="7"/>
  </sheetPr>
  <dimension ref="A1:XFC16"/>
  <sheetViews>
    <sheetView showGridLines="0" topLeftCell="A7" zoomScale="85" zoomScaleNormal="85"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4.5546875" customWidth="1"/>
    <col min="29" max="16383" width="4.88671875" hidden="1"/>
    <col min="16384" max="16384" width="4.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row>
    <row r="10" spans="5:30"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row>
    <row r="11" spans="5:30"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row>
    <row r="12" spans="5:30" s="7" customFormat="1" ht="20.100000000000001" customHeight="1">
      <c r="E12" s="8" t="s">
        <v>677</v>
      </c>
      <c r="F12" s="43" t="s">
        <v>62</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30" hidden="1">
      <c r="E15" s="2"/>
      <c r="F15" s="3"/>
      <c r="G15" s="3"/>
      <c r="H15" s="3"/>
      <c r="I15" s="3"/>
      <c r="J15" s="3"/>
      <c r="K15" s="3"/>
      <c r="L15" s="3"/>
      <c r="M15" s="3"/>
      <c r="N15" s="3"/>
      <c r="O15" s="3"/>
      <c r="P15" s="3"/>
      <c r="Q15" s="3"/>
      <c r="R15" s="3"/>
      <c r="S15" s="3"/>
      <c r="T15" s="3"/>
      <c r="U15" s="3"/>
      <c r="V15" s="3"/>
      <c r="W15" s="35"/>
      <c r="X15" s="35"/>
      <c r="Y15" s="35"/>
      <c r="Z15" s="35"/>
      <c r="AA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9"/>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xr:uid="{00000000-0002-0000-2E00-000000000000}">
      <formula1>H13</formula1>
    </dataValidation>
    <dataValidation type="whole" operator="lessThanOrEqual" allowBlank="1" showInputMessage="1" showErrorMessage="1" sqref="W13" xr:uid="{00000000-0002-0000-2E00-000001000000}">
      <formula1>K13</formula1>
    </dataValidation>
    <dataValidation type="textLength" operator="equal" allowBlank="1" showInputMessage="1" showErrorMessage="1" prompt="[A-Z][A-Z][A-Z][A-Z][A-Z][0-9][0-9][0-9][0-9][A-Z]_x000a__x000a_In absence of PAN write : ZZZZZ9999Z" sqref="G13" xr:uid="{00000000-0002-0000-2E00-000002000000}">
      <formula1>10</formula1>
    </dataValidation>
    <dataValidation type="whole" operator="greaterThanOrEqual" allowBlank="1" showInputMessage="1" showErrorMessage="1" sqref="Q13:R13 M13:N13 H13:J13" xr:uid="{00000000-0002-0000-2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E00-000006000000}">
      <formula1>K13</formula1>
    </dataValidation>
  </dataValidations>
  <hyperlinks>
    <hyperlink ref="G16" location="'Shareholding Pattern'!F45" display="Total" xr:uid="{00000000-0004-0000-2E00-000000000000}"/>
    <hyperlink ref="F16" location="'Shareholding Pattern'!F38" display="Click here to go back" xr:uid="{00000000-0004-0000-2E00-000001000000}"/>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4">
    <tabColor theme="7"/>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hidden="1" customWidth="1"/>
    <col min="3" max="3" width="1.6640625" hidden="1" customWidth="1"/>
    <col min="4" max="4" width="2.33203125" hidden="1" customWidth="1"/>
    <col min="5" max="5" width="7.109375" customWidth="1"/>
    <col min="6" max="6" width="35.6640625" customWidth="1"/>
    <col min="7" max="7" width="13.6640625" customWidth="1"/>
    <col min="8" max="8" width="14.5546875" customWidth="1"/>
    <col min="9" max="10" width="14.5546875" hidden="1" customWidth="1"/>
    <col min="11" max="11" width="15.5546875" customWidth="1"/>
    <col min="12" max="12" width="13.5546875" customWidth="1"/>
    <col min="13" max="13" width="14.6640625" customWidth="1"/>
    <col min="14" max="14" width="14.6640625" hidden="1" customWidth="1"/>
    <col min="15" max="15" width="17.88671875" customWidth="1"/>
    <col min="16" max="16" width="10.33203125" customWidth="1"/>
    <col min="17" max="19" width="14.5546875" hidden="1" customWidth="1"/>
    <col min="20" max="20" width="19.109375" customWidth="1"/>
    <col min="21" max="21" width="14.6640625" hidden="1" customWidth="1"/>
    <col min="22" max="22" width="8.44140625" hidden="1" customWidth="1"/>
    <col min="23" max="23" width="15.44140625" customWidth="1"/>
    <col min="24" max="24" width="19.109375" customWidth="1"/>
    <col min="25" max="25" width="3.88671875" customWidth="1"/>
    <col min="26" max="26" width="2.5546875" customWidth="1"/>
    <col min="27" max="16383" width="4.33203125" hidden="1"/>
    <col min="16384" max="16384" width="4.44140625" hidden="1"/>
  </cols>
  <sheetData>
    <row r="1" spans="5:30" hidden="1">
      <c r="I1">
        <v>0</v>
      </c>
    </row>
    <row r="2" spans="5:30"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5:30" hidden="1"/>
    <row r="4" spans="5:30" hidden="1"/>
    <row r="5" spans="5:30" hidden="1"/>
    <row r="6" spans="5:30" hidden="1"/>
    <row r="7" spans="5:30" ht="15" customHeight="1"/>
    <row r="8" spans="5:30" ht="15" customHeight="1"/>
    <row r="9" spans="5:30"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row>
    <row r="10" spans="5:30"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row>
    <row r="11" spans="5:30"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row>
    <row r="12" spans="5:30" ht="18.75" customHeight="1">
      <c r="E12" s="8" t="s">
        <v>84</v>
      </c>
      <c r="F12" s="43" t="s">
        <v>63</v>
      </c>
      <c r="G12" s="25"/>
      <c r="H12" s="25"/>
      <c r="I12" s="25"/>
      <c r="J12" s="25"/>
      <c r="K12" s="25"/>
      <c r="L12" s="25"/>
      <c r="M12" s="25"/>
      <c r="N12" s="25"/>
      <c r="O12" s="25"/>
      <c r="P12" s="25"/>
      <c r="Q12" s="25"/>
      <c r="R12" s="25"/>
      <c r="S12" s="25"/>
      <c r="T12" s="25"/>
      <c r="U12" s="25"/>
      <c r="V12" s="25"/>
      <c r="W12" s="25"/>
      <c r="X12" s="26"/>
    </row>
    <row r="13" spans="5:30" s="10" customFormat="1" ht="20.100000000000001"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AC13" s="10">
        <f>IF(SUM(H13:W13)&gt;0,1,0)</f>
        <v>0</v>
      </c>
      <c r="AD13" s="10">
        <f>SUM(AC15:AC65535)</f>
        <v>0</v>
      </c>
    </row>
    <row r="14" spans="5:30" ht="24.9" customHeight="1">
      <c r="E14" s="34"/>
      <c r="F14" s="35"/>
      <c r="G14" s="212" t="s">
        <v>436</v>
      </c>
      <c r="H14" s="35"/>
      <c r="I14" s="35"/>
      <c r="J14" s="35"/>
      <c r="K14" s="35"/>
      <c r="L14" s="35"/>
      <c r="M14" s="35"/>
      <c r="N14" s="35"/>
      <c r="O14" s="35"/>
      <c r="P14" s="35"/>
      <c r="Q14" s="35"/>
      <c r="R14" s="35"/>
      <c r="S14" s="35"/>
      <c r="T14" s="35"/>
      <c r="U14" s="35"/>
      <c r="V14" s="35"/>
      <c r="W14" s="35"/>
      <c r="X14" s="36"/>
    </row>
    <row r="15" spans="5:30" ht="24.9" hidden="1" customHeight="1">
      <c r="E15" s="2"/>
      <c r="F15" s="3"/>
      <c r="G15" s="3"/>
      <c r="H15" s="3"/>
      <c r="I15" s="3"/>
      <c r="J15" s="3"/>
      <c r="K15" s="3"/>
      <c r="L15" s="3"/>
      <c r="M15" s="3"/>
      <c r="N15" s="3"/>
      <c r="O15" s="3"/>
      <c r="P15" s="3"/>
      <c r="Q15" s="3"/>
      <c r="R15" s="3"/>
      <c r="S15" s="3"/>
      <c r="T15" s="3"/>
      <c r="U15" s="3"/>
      <c r="V15" s="3"/>
      <c r="W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row>
  </sheetData>
  <sheetProtection password="F884" sheet="1" objects="1" scenarios="1"/>
  <mergeCells count="18">
    <mergeCell ref="L9:L11"/>
    <mergeCell ref="M9:P9"/>
    <mergeCell ref="X9:X11"/>
    <mergeCell ref="Q9:Q11"/>
    <mergeCell ref="E9:E11"/>
    <mergeCell ref="U9:V10"/>
    <mergeCell ref="W9:W11"/>
    <mergeCell ref="F9:F11"/>
    <mergeCell ref="G9:G11"/>
    <mergeCell ref="H9:H11"/>
    <mergeCell ref="I9:I11"/>
    <mergeCell ref="S9:S11"/>
    <mergeCell ref="M10:O10"/>
    <mergeCell ref="T9:T11"/>
    <mergeCell ref="P10:P11"/>
    <mergeCell ref="R9:R11"/>
    <mergeCell ref="J9:J11"/>
    <mergeCell ref="K9:K11"/>
  </mergeCells>
  <dataValidations count="4">
    <dataValidation type="whole" operator="lessThanOrEqual" allowBlank="1" showInputMessage="1" showErrorMessage="1" sqref="U13" xr:uid="{00000000-0002-0000-2F00-000000000000}">
      <formula1>H13</formula1>
    </dataValidation>
    <dataValidation type="whole" operator="lessThanOrEqual" allowBlank="1" showInputMessage="1" showErrorMessage="1" sqref="W13" xr:uid="{00000000-0002-0000-2F00-000001000000}">
      <formula1>K13</formula1>
    </dataValidation>
    <dataValidation type="textLength" operator="equal" allowBlank="1" showInputMessage="1" showErrorMessage="1" prompt="[A-Z][A-Z][A-Z][A-Z][A-Z][0-9][0-9][0-9][0-9][A-Z]_x000a__x000a_In absence of PAN write : ZZZZZ9999Z" sqref="G13" xr:uid="{00000000-0002-0000-2F00-000002000000}">
      <formula1>10</formula1>
    </dataValidation>
    <dataValidation type="whole" operator="greaterThanOrEqual" allowBlank="1" showInputMessage="1" showErrorMessage="1" sqref="Q13:R13 M13:N13 H13:J13" xr:uid="{00000000-0002-0000-2F00-000003000000}">
      <formula1>0</formula1>
    </dataValidation>
  </dataValidations>
  <hyperlinks>
    <hyperlink ref="G16" location="'Shareholding Pattern'!F46" display="Total" xr:uid="{00000000-0004-0000-2F00-000000000000}"/>
    <hyperlink ref="F16" location="'Shareholding Pattern'!F46" display="Total" xr:uid="{00000000-0004-0000-2F00-000001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5">
    <tabColor theme="7"/>
  </sheetPr>
  <dimension ref="A1:XFC16"/>
  <sheetViews>
    <sheetView showGridLines="0" topLeftCell="A7" zoomScale="90" zoomScaleNormal="90" workbookViewId="0">
      <selection activeCell="F16" sqref="F16"/>
    </sheetView>
  </sheetViews>
  <sheetFormatPr defaultColWidth="0" defaultRowHeight="14.4"/>
  <cols>
    <col min="1" max="1" width="2" customWidth="1"/>
    <col min="2" max="2" width="1.5546875" customWidth="1"/>
    <col min="3" max="3" width="1.6640625" customWidth="1"/>
    <col min="4" max="4" width="2.33203125" customWidth="1"/>
    <col min="5" max="5" width="7.109375" customWidth="1"/>
    <col min="6" max="6" width="35.6640625" customWidth="1"/>
    <col min="7" max="7" width="13.6640625" customWidth="1"/>
    <col min="8"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7" width="20.6640625" customWidth="1"/>
    <col min="28" max="28" width="9.109375" customWidth="1"/>
    <col min="29" max="16383" width="3.6640625" hidden="1"/>
    <col min="16384" max="16384" width="9.1093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c r="Y9" s="512" t="s">
        <v>707</v>
      </c>
      <c r="Z9" s="513"/>
      <c r="AA9" s="514"/>
    </row>
    <row r="10" spans="5:29"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50" t="s">
        <v>708</v>
      </c>
      <c r="Z10" s="451"/>
      <c r="AA10" s="452"/>
    </row>
    <row r="11" spans="5:29"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443"/>
      <c r="X11" s="443"/>
      <c r="Y11" s="55" t="s">
        <v>709</v>
      </c>
      <c r="Z11" s="55" t="s">
        <v>710</v>
      </c>
      <c r="AA11" s="55" t="s">
        <v>711</v>
      </c>
    </row>
    <row r="12" spans="5:29" ht="15.6">
      <c r="E12" s="8" t="s">
        <v>681</v>
      </c>
      <c r="F12" s="58" t="s">
        <v>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7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9"/>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U9:V10"/>
    <mergeCell ref="W9:W11"/>
    <mergeCell ref="T9:T11"/>
    <mergeCell ref="S9:S11"/>
    <mergeCell ref="Y9:AA9"/>
    <mergeCell ref="Y10:AA10"/>
    <mergeCell ref="X9:X11"/>
    <mergeCell ref="E9:E11"/>
    <mergeCell ref="F9:F11"/>
    <mergeCell ref="G9:G11"/>
    <mergeCell ref="H9:H11"/>
    <mergeCell ref="I9:I11"/>
    <mergeCell ref="Q9:Q11"/>
    <mergeCell ref="R9:R11"/>
    <mergeCell ref="M10:O10"/>
    <mergeCell ref="P10:P11"/>
    <mergeCell ref="J9:J11"/>
    <mergeCell ref="K9:K11"/>
    <mergeCell ref="L9:L11"/>
    <mergeCell ref="M9:P9"/>
  </mergeCells>
  <dataValidations count="7">
    <dataValidation type="whole" operator="lessThanOrEqual" allowBlank="1" showInputMessage="1" showErrorMessage="1" sqref="U13" xr:uid="{00000000-0002-0000-3000-000000000000}">
      <formula1>H13</formula1>
    </dataValidation>
    <dataValidation type="whole" operator="lessThanOrEqual" allowBlank="1" showInputMessage="1" showErrorMessage="1" sqref="W13" xr:uid="{00000000-0002-0000-3000-000001000000}">
      <formula1>K13</formula1>
    </dataValidation>
    <dataValidation type="textLength" operator="equal" allowBlank="1" showInputMessage="1" showErrorMessage="1" prompt="[A-Z][A-Z][A-Z][A-Z][A-Z][0-9][0-9][0-9][0-9][A-Z]_x000a__x000a_In absence of PAN write : ZZZZZ9999Z" sqref="G13" xr:uid="{00000000-0002-0000-3000-000002000000}">
      <formula1>10</formula1>
    </dataValidation>
    <dataValidation type="whole" operator="greaterThanOrEqual" allowBlank="1" showInputMessage="1" showErrorMessage="1" sqref="M13:N13 Q13:R13 H13:J13" xr:uid="{00000000-0002-0000-3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3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3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3000-000006000000}">
      <formula1>K13</formula1>
    </dataValidation>
  </dataValidations>
  <hyperlinks>
    <hyperlink ref="G16" location="'Shareholding Pattern'!F47" display="Total" xr:uid="{00000000-0004-0000-3000-000000000000}"/>
    <hyperlink ref="F16" location="'Shareholding Pattern'!F48" display="Click here to go back" xr:uid="{00000000-0004-0000-3000-000001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50"/>
  </sheetPr>
  <dimension ref="A1:XFC83"/>
  <sheetViews>
    <sheetView showGridLines="0" topLeftCell="C7" zoomScale="85" zoomScaleNormal="85" workbookViewId="0">
      <pane xSplit="3" ySplit="5" topLeftCell="F61" activePane="bottomRight" state="frozen"/>
      <selection activeCell="C7" sqref="C7"/>
      <selection pane="topRight" activeCell="F7" sqref="F7"/>
      <selection pane="bottomLeft" activeCell="C12" sqref="C12"/>
      <selection pane="bottomRight" activeCell="F64" sqref="F64"/>
    </sheetView>
  </sheetViews>
  <sheetFormatPr defaultColWidth="0" defaultRowHeight="14.4"/>
  <cols>
    <col min="1" max="2" width="2.6640625" hidden="1" customWidth="1"/>
    <col min="3" max="4" width="2.6640625" customWidth="1"/>
    <col min="5" max="5" width="6.5546875" customWidth="1"/>
    <col min="6" max="6" width="46.5546875" customWidth="1"/>
    <col min="7" max="7" width="5.5546875" hidden="1" customWidth="1"/>
    <col min="8" max="10" width="20.6640625" style="121" customWidth="1"/>
    <col min="11" max="12" width="20.6640625" customWidth="1"/>
    <col min="13" max="13" width="20.6640625" style="101" customWidth="1"/>
    <col min="14" max="15" width="20.6640625" style="54" customWidth="1"/>
    <col min="16" max="16" width="20.6640625" style="121" customWidth="1"/>
    <col min="17" max="17" width="20.6640625" style="101" customWidth="1"/>
    <col min="18" max="20" width="20.6640625" style="121" customWidth="1"/>
    <col min="21" max="23" width="20.6640625" style="54" customWidth="1"/>
    <col min="24" max="24" width="20.6640625" style="121" customWidth="1"/>
    <col min="25" max="25" width="20.6640625" style="54" customWidth="1"/>
    <col min="26" max="26" width="20.6640625" style="121" customWidth="1"/>
    <col min="27" max="29" width="20.6640625" customWidth="1"/>
    <col min="30" max="32" width="5.5546875" customWidth="1"/>
    <col min="33" max="16383" width="5.5546875" hidden="1"/>
    <col min="16384" max="16384" width="4.44140625" hidden="1"/>
  </cols>
  <sheetData>
    <row r="1" spans="5:58" hidden="1"/>
    <row r="2" spans="5:58" hidden="1">
      <c r="H2" s="121" t="s">
        <v>126</v>
      </c>
      <c r="I2" s="121" t="s">
        <v>147</v>
      </c>
      <c r="J2" s="121" t="s">
        <v>148</v>
      </c>
      <c r="K2" t="s">
        <v>149</v>
      </c>
      <c r="L2" t="s">
        <v>150</v>
      </c>
      <c r="M2" s="101" t="s">
        <v>151</v>
      </c>
      <c r="N2" s="54" t="s">
        <v>152</v>
      </c>
      <c r="O2" s="54" t="s">
        <v>153</v>
      </c>
      <c r="P2" s="121" t="s">
        <v>154</v>
      </c>
      <c r="Q2" s="101" t="s">
        <v>155</v>
      </c>
      <c r="R2" s="121" t="s">
        <v>156</v>
      </c>
      <c r="S2" s="121" t="s">
        <v>157</v>
      </c>
      <c r="T2" s="121" t="s">
        <v>158</v>
      </c>
      <c r="U2" s="54" t="s">
        <v>159</v>
      </c>
      <c r="V2" s="54" t="s">
        <v>160</v>
      </c>
      <c r="W2" s="54" t="s">
        <v>161</v>
      </c>
      <c r="X2" s="121" t="s">
        <v>162</v>
      </c>
      <c r="Y2" s="54" t="s">
        <v>163</v>
      </c>
      <c r="Z2" s="121" t="s">
        <v>164</v>
      </c>
      <c r="AA2" s="54" t="s">
        <v>712</v>
      </c>
      <c r="AB2" s="121" t="s">
        <v>714</v>
      </c>
      <c r="AC2" s="54" t="s">
        <v>713</v>
      </c>
    </row>
    <row r="3" spans="5:58" hidden="1"/>
    <row r="4" spans="5:58" hidden="1"/>
    <row r="5" spans="5:58" hidden="1"/>
    <row r="6" spans="5:58" hidden="1"/>
    <row r="7" spans="5:58" ht="15" customHeight="1"/>
    <row r="8" spans="5:58" ht="11.25" customHeight="1"/>
    <row r="9" spans="5:58" ht="18.75" customHeight="1">
      <c r="E9" s="486" t="s">
        <v>115</v>
      </c>
      <c r="F9" s="481" t="s">
        <v>0</v>
      </c>
      <c r="G9" s="482"/>
      <c r="H9" s="480" t="s">
        <v>2</v>
      </c>
      <c r="I9" s="480" t="s">
        <v>3</v>
      </c>
      <c r="J9" s="480" t="s">
        <v>4</v>
      </c>
      <c r="K9" s="443" t="s">
        <v>5</v>
      </c>
      <c r="L9" s="443" t="s">
        <v>6</v>
      </c>
      <c r="M9" s="457" t="s">
        <v>7</v>
      </c>
      <c r="N9" s="450" t="s">
        <v>8</v>
      </c>
      <c r="O9" s="451"/>
      <c r="P9" s="451"/>
      <c r="Q9" s="452"/>
      <c r="R9" s="480" t="s">
        <v>9</v>
      </c>
      <c r="S9" s="496" t="s">
        <v>447</v>
      </c>
      <c r="T9" s="480" t="s">
        <v>116</v>
      </c>
      <c r="U9" s="505" t="s">
        <v>11</v>
      </c>
      <c r="V9" s="443" t="s">
        <v>12</v>
      </c>
      <c r="W9" s="443"/>
      <c r="X9" s="443" t="s">
        <v>13</v>
      </c>
      <c r="Y9" s="443"/>
      <c r="Z9" s="480" t="s">
        <v>14</v>
      </c>
      <c r="AA9" s="512" t="s">
        <v>707</v>
      </c>
      <c r="AB9" s="513"/>
      <c r="AC9" s="514"/>
    </row>
    <row r="10" spans="5:58" ht="28.5" customHeight="1">
      <c r="E10" s="487"/>
      <c r="F10" s="483"/>
      <c r="G10" s="484"/>
      <c r="H10" s="480"/>
      <c r="I10" s="480"/>
      <c r="J10" s="480"/>
      <c r="K10" s="443"/>
      <c r="L10" s="443"/>
      <c r="M10" s="457"/>
      <c r="N10" s="450" t="s">
        <v>15</v>
      </c>
      <c r="O10" s="451"/>
      <c r="P10" s="452"/>
      <c r="Q10" s="457" t="s">
        <v>16</v>
      </c>
      <c r="R10" s="480"/>
      <c r="S10" s="497"/>
      <c r="T10" s="480"/>
      <c r="U10" s="505"/>
      <c r="V10" s="443"/>
      <c r="W10" s="443"/>
      <c r="X10" s="443"/>
      <c r="Y10" s="443"/>
      <c r="Z10" s="480"/>
      <c r="AA10" s="450" t="s">
        <v>708</v>
      </c>
      <c r="AB10" s="451"/>
      <c r="AC10" s="452"/>
    </row>
    <row r="11" spans="5:58" ht="113.25" customHeight="1">
      <c r="E11" s="488"/>
      <c r="F11" s="438"/>
      <c r="G11" s="439"/>
      <c r="H11" s="480"/>
      <c r="I11" s="480"/>
      <c r="J11" s="480"/>
      <c r="K11" s="443"/>
      <c r="L11" s="443"/>
      <c r="M11" s="457"/>
      <c r="N11" s="55" t="s">
        <v>17</v>
      </c>
      <c r="O11" s="55" t="s">
        <v>18</v>
      </c>
      <c r="P11" s="122" t="s">
        <v>19</v>
      </c>
      <c r="Q11" s="457"/>
      <c r="R11" s="480"/>
      <c r="S11" s="498"/>
      <c r="T11" s="480"/>
      <c r="U11" s="505"/>
      <c r="V11" s="55" t="s">
        <v>20</v>
      </c>
      <c r="W11" s="55" t="s">
        <v>21</v>
      </c>
      <c r="X11" s="122" t="s">
        <v>20</v>
      </c>
      <c r="Y11" s="55" t="s">
        <v>21</v>
      </c>
      <c r="Z11" s="480"/>
      <c r="AA11" s="55" t="s">
        <v>709</v>
      </c>
      <c r="AB11" s="55" t="s">
        <v>710</v>
      </c>
      <c r="AC11" s="55" t="s">
        <v>711</v>
      </c>
    </row>
    <row r="12" spans="5:58" ht="18.75" customHeight="1">
      <c r="E12" s="98" t="s">
        <v>22</v>
      </c>
      <c r="F12" s="515" t="s">
        <v>23</v>
      </c>
      <c r="G12" s="516"/>
      <c r="H12" s="516"/>
      <c r="I12" s="516"/>
      <c r="J12" s="516"/>
      <c r="K12" s="516"/>
      <c r="L12" s="516"/>
      <c r="M12" s="516"/>
      <c r="N12" s="516"/>
      <c r="O12" s="516"/>
      <c r="P12" s="516"/>
      <c r="Q12" s="516"/>
      <c r="R12" s="516"/>
      <c r="S12" s="516"/>
      <c r="T12" s="516"/>
      <c r="U12" s="516"/>
      <c r="V12" s="516"/>
      <c r="W12" s="516"/>
      <c r="X12" s="516"/>
      <c r="Y12" s="516"/>
      <c r="Z12" s="516"/>
      <c r="AA12" s="516"/>
      <c r="AB12" s="516"/>
      <c r="AC12" s="517"/>
    </row>
    <row r="13" spans="5:58" ht="20.100000000000001" customHeight="1">
      <c r="E13" s="99" t="s">
        <v>24</v>
      </c>
      <c r="F13" s="191" t="s">
        <v>25</v>
      </c>
      <c r="G13" s="100"/>
      <c r="H13" s="123"/>
      <c r="I13" s="123"/>
      <c r="J13" s="123"/>
      <c r="K13" s="100"/>
      <c r="L13" s="100"/>
      <c r="M13" s="102"/>
      <c r="N13" s="118"/>
      <c r="O13" s="118"/>
      <c r="P13" s="123"/>
      <c r="Q13" s="102"/>
      <c r="R13" s="123"/>
      <c r="S13" s="123"/>
      <c r="T13" s="123"/>
      <c r="U13" s="100"/>
      <c r="V13" s="118"/>
      <c r="W13" s="100"/>
      <c r="X13" s="123"/>
      <c r="Y13" s="100"/>
      <c r="Z13" s="291"/>
      <c r="AA13" s="335"/>
      <c r="AB13" s="123"/>
      <c r="AC13" s="291"/>
    </row>
    <row r="14" spans="5:58" ht="20.100000000000001" customHeight="1">
      <c r="E14" s="87" t="s">
        <v>26</v>
      </c>
      <c r="F14" s="192" t="s">
        <v>27</v>
      </c>
      <c r="G14" s="190"/>
      <c r="H14" s="162" t="str">
        <f>IFERROR(IF(COUNT(IndHUF!$AD$13),IF(IndHUF!$AD$13=0,"0",IndHUF!$AD$13),""),"")</f>
        <v/>
      </c>
      <c r="I14" s="282" t="str">
        <f>+IF(COUNT(IndHUF!H16),IndHUF!H16,"")</f>
        <v/>
      </c>
      <c r="J14" s="282" t="str">
        <f>+IF(COUNT(IndHUF!I16),IndHUF!I16,"")</f>
        <v/>
      </c>
      <c r="K14" s="111" t="str">
        <f>+IF(COUNT(IndHUF!J16),IndHUF!J16,"")</f>
        <v/>
      </c>
      <c r="L14" s="111" t="str">
        <f>+IF(COUNT(IndHUF!K16),IndHUF!K16,"")</f>
        <v/>
      </c>
      <c r="M14" s="144" t="str">
        <f>+IFERROR(IF(COUNT(L14),ROUND(L14/'Shareholding Pattern'!$L$78*100,2),""),0)</f>
        <v/>
      </c>
      <c r="N14" s="161" t="str">
        <f>+IF(COUNT(+IndHUF!M16),SUM(+IndHUF!M16),"")</f>
        <v/>
      </c>
      <c r="O14" s="161" t="str">
        <f>+IF(COUNT(+IndHUF!N16),SUM(+IndHUF!N16),"")</f>
        <v/>
      </c>
      <c r="P14" s="282" t="str">
        <f>+IF(COUNT(IndHUF!O16),IndHUF!O16,"")</f>
        <v/>
      </c>
      <c r="Q14" s="144" t="str">
        <f>+IF(COUNT(IndHUF!P16),IndHUF!P16,"")</f>
        <v/>
      </c>
      <c r="R14" s="282" t="str">
        <f>+IF(COUNT(IndHUF!Q16),IndHUF!Q16,"")</f>
        <v/>
      </c>
      <c r="S14" s="282" t="str">
        <f>+IF(COUNT(IndHUF!R16),IndHUF!R16,"")</f>
        <v/>
      </c>
      <c r="T14" s="282" t="str">
        <f>+IF(COUNT(IndHUF!S16),IndHUF!S16,"")</f>
        <v/>
      </c>
      <c r="U14" s="112" t="str">
        <f>+IFERROR(IF(COUNT(L14,T14),ROUND(SUM(L14,T14)/SUM('Shareholding Pattern'!$L$78,'Shareholding Pattern'!$T$78)*100,2),""),0)</f>
        <v/>
      </c>
      <c r="V14" s="173" t="str">
        <f>+IF(COUNT(IndHUF!U16),IndHUF!U16,"")</f>
        <v/>
      </c>
      <c r="W14" s="157" t="str">
        <f>+IFERROR(IF(COUNT(V14),ROUND(SUM(V14)/SUM(L14)*100,2),""),0)</f>
        <v/>
      </c>
      <c r="X14" s="173" t="str">
        <f>+IF(COUNT(IndHUF!W16),IndHUF!W16,"")</f>
        <v/>
      </c>
      <c r="Y14" s="112" t="str">
        <f>+IFERROR(IF(COUNT(X14),ROUND(SUM(X14)/SUM(L14)*100,2),""),0)</f>
        <v/>
      </c>
      <c r="Z14" s="282" t="str">
        <f>+IF(COUNT(IndHUF!Y16),IndHUF!Y16,"")</f>
        <v/>
      </c>
      <c r="AA14" s="506"/>
      <c r="AB14" s="507"/>
      <c r="AC14" s="508"/>
      <c r="AH14" t="s">
        <v>192</v>
      </c>
      <c r="AR14" t="s">
        <v>166</v>
      </c>
      <c r="AX14" t="s">
        <v>192</v>
      </c>
      <c r="AZ14" t="s">
        <v>329</v>
      </c>
      <c r="BF14" t="s">
        <v>282</v>
      </c>
    </row>
    <row r="15" spans="5:58" ht="20.100000000000001" customHeight="1">
      <c r="E15" s="88" t="s">
        <v>28</v>
      </c>
      <c r="F15" s="193" t="s">
        <v>29</v>
      </c>
      <c r="G15" s="190"/>
      <c r="H15" s="162" t="str">
        <f>IFERROR(IF(COUNT(CGAndSG!$AD$13),IF(CGAndSG!$AD$13=0,"0",CGAndSG!$AD$13),""),"")</f>
        <v/>
      </c>
      <c r="I15" s="282" t="str">
        <f>IFERROR(IF(COUNT(CGAndSG!H16),(CGAndSG!H16),""),"")</f>
        <v/>
      </c>
      <c r="J15" s="282" t="str">
        <f>IFERROR(IF(COUNT(CGAndSG!I16),(CGAndSG!I16),""),"")</f>
        <v/>
      </c>
      <c r="K15" s="111" t="str">
        <f>IFERROR(IF(COUNT(CGAndSG!J16),(CGAndSG!J16),""),"")</f>
        <v/>
      </c>
      <c r="L15" s="111" t="str">
        <f>IFERROR(IF(COUNT(CGAndSG!K16),(CGAndSG!K16),""),"")</f>
        <v/>
      </c>
      <c r="M15" s="144" t="str">
        <f>+IFERROR(IF(COUNT(L15),ROUND(L15/'Shareholding Pattern'!$L$78*100,2),""),0)</f>
        <v/>
      </c>
      <c r="N15" s="232" t="str">
        <f>IFERROR(IF(COUNT(CGAndSG!M16),(CGAndSG!M16),""),"")</f>
        <v/>
      </c>
      <c r="O15" s="161" t="str">
        <f>IFERROR(IF(COUNT(CGAndSG!N16),(CGAndSG!N16),""),"")</f>
        <v/>
      </c>
      <c r="P15" s="282" t="str">
        <f>IFERROR(IF(COUNT(CGAndSG!O16),(CGAndSG!O16),""),"")</f>
        <v/>
      </c>
      <c r="Q15" s="144" t="str">
        <f>IFERROR(IF(COUNT(CGAndSG!P16),(CGAndSG!P16),""),0)</f>
        <v/>
      </c>
      <c r="R15" s="282" t="str">
        <f>IFERROR(IF(COUNT(CGAndSG!Q16),(CGAndSG!Q16),""),"")</f>
        <v/>
      </c>
      <c r="S15" s="282" t="str">
        <f>IFERROR(IF(COUNT(CGAndSG!R16),(CGAndSG!R16),""),"")</f>
        <v/>
      </c>
      <c r="T15" s="282" t="str">
        <f>IFERROR(IF(COUNT(CGAndSG!S16),(CGAndSG!S16),""),"")</f>
        <v/>
      </c>
      <c r="U15" s="112" t="str">
        <f>+IFERROR(IF(COUNT(L15,T15),ROUND(SUM(L15,T15)/SUM('Shareholding Pattern'!$L$78,'Shareholding Pattern'!$T$78)*100,2),""),0)</f>
        <v/>
      </c>
      <c r="V15" s="173" t="str">
        <f>IFERROR(IF(COUNT(CGAndSG!U16),(CGAndSG!U16),""),"")</f>
        <v/>
      </c>
      <c r="W15" s="157" t="str">
        <f t="shared" ref="W15:W17" si="0">+IFERROR(IF(COUNT(V15),ROUND(SUM(V15)/SUM(L15)*100,2),""),0)</f>
        <v/>
      </c>
      <c r="X15" s="173" t="str">
        <f>IFERROR(IF(COUNT(CGAndSG!W16),(CGAndSG!W16),""),"")</f>
        <v/>
      </c>
      <c r="Y15" s="112" t="str">
        <f t="shared" ref="Y15:Y17" si="1">+IFERROR(IF(COUNT(X15),ROUND(SUM(X15)/SUM(L15)*100,2),""),0)</f>
        <v/>
      </c>
      <c r="Z15" s="282" t="str">
        <f>IFERROR(IF(COUNT(CGAndSG!Y16),(CGAndSG!Y16),""),"")</f>
        <v/>
      </c>
      <c r="AA15" s="474"/>
      <c r="AB15" s="475"/>
      <c r="AC15" s="476"/>
      <c r="AH15" t="s">
        <v>193</v>
      </c>
      <c r="AR15" t="s">
        <v>167</v>
      </c>
      <c r="AX15" t="s">
        <v>193</v>
      </c>
      <c r="AZ15" t="s">
        <v>330</v>
      </c>
      <c r="BF15" t="s">
        <v>284</v>
      </c>
    </row>
    <row r="16" spans="5:58" ht="20.100000000000001" customHeight="1">
      <c r="E16" s="87" t="s">
        <v>30</v>
      </c>
      <c r="F16" s="193" t="s">
        <v>31</v>
      </c>
      <c r="H16" s="163" t="str">
        <f>IFERROR(IF(COUNT(Banks!$AD$13),IF(Banks!$AD$13=0,"0",Banks!$AD$13),""),"")</f>
        <v/>
      </c>
      <c r="I16" s="282" t="str">
        <f>IFERROR(IF(COUNT(Banks!H16),(Banks!H16),""),"")</f>
        <v/>
      </c>
      <c r="J16" s="282" t="str">
        <f>IFERROR(IF(COUNT(Banks!I16),(Banks!I16),""),"")</f>
        <v/>
      </c>
      <c r="K16" s="90" t="str">
        <f>IFERROR(IF(COUNT(Banks!J16),(Banks!J16),""),"")</f>
        <v/>
      </c>
      <c r="L16" s="111" t="str">
        <f>IFERROR(IF(COUNT(Banks!K16),(Banks!K16),""),"")</f>
        <v/>
      </c>
      <c r="M16" s="144" t="str">
        <f>+IFERROR(IF(COUNT(L16),ROUND(L16/'Shareholding Pattern'!$L$78*100,2),""),0)</f>
        <v/>
      </c>
      <c r="N16" s="232" t="str">
        <f>IFERROR(IF(COUNT(Banks!M16),(Banks!M16),""),"")</f>
        <v/>
      </c>
      <c r="O16" s="161" t="str">
        <f>IFERROR(IF(COUNT(Banks!N16),(Banks!N16),""),"")</f>
        <v/>
      </c>
      <c r="P16" s="282" t="str">
        <f>IFERROR(IF(COUNT(Banks!O16),(Banks!O16),""),"")</f>
        <v/>
      </c>
      <c r="Q16" s="144" t="str">
        <f>IFERROR(IF(COUNT(Banks!P16),(Banks!P16),""),0)</f>
        <v/>
      </c>
      <c r="R16" s="282" t="str">
        <f>IFERROR(IF(COUNT(Banks!Q16),(Banks!Q16),""),"")</f>
        <v/>
      </c>
      <c r="S16" s="282" t="str">
        <f>IFERROR(IF(COUNT(Banks!R16),(Banks!R16),""),"")</f>
        <v/>
      </c>
      <c r="T16" s="282" t="str">
        <f>IFERROR(IF(COUNT(Banks!S16),(Banks!S16),""),"")</f>
        <v/>
      </c>
      <c r="U16" s="112" t="str">
        <f>+IFERROR(IF(COUNT(L16,T16),ROUND(SUM(L16,T16)/SUM('Shareholding Pattern'!$L$78,'Shareholding Pattern'!$T$78)*100,2),""),0)</f>
        <v/>
      </c>
      <c r="V16" s="173" t="str">
        <f>IFERROR(IF(COUNT(Banks!U16),(Banks!U16),""),"")</f>
        <v/>
      </c>
      <c r="W16" s="157" t="str">
        <f t="shared" si="0"/>
        <v/>
      </c>
      <c r="X16" s="173" t="str">
        <f>IFERROR(IF(COUNT(Banks!W16),(Banks!W16),""),"")</f>
        <v/>
      </c>
      <c r="Y16" s="112" t="str">
        <f t="shared" si="1"/>
        <v/>
      </c>
      <c r="Z16" s="282" t="str">
        <f>IFERROR(IF(COUNT(Banks!Y16),(Banks!Y16),""),"")</f>
        <v/>
      </c>
      <c r="AA16" s="474"/>
      <c r="AB16" s="475"/>
      <c r="AC16" s="476"/>
      <c r="AH16" t="s">
        <v>285</v>
      </c>
      <c r="AR16" t="s">
        <v>168</v>
      </c>
      <c r="AX16" t="s">
        <v>285</v>
      </c>
      <c r="AZ16" t="s">
        <v>199</v>
      </c>
      <c r="BF16" t="s">
        <v>305</v>
      </c>
    </row>
    <row r="17" spans="5:58" ht="20.100000000000001" customHeight="1">
      <c r="E17" s="91" t="s">
        <v>32</v>
      </c>
      <c r="F17" s="194" t="s">
        <v>33</v>
      </c>
      <c r="H17" s="163" t="str">
        <f>IFERROR(IF(COUNT(OtherIND!$AG$13),IF(OtherIND!$AG$13=0,"0",OtherIND!$AG$13),""),"")</f>
        <v/>
      </c>
      <c r="I17" s="283" t="str">
        <f>IFERROR(IF(COUNT(OtherIND!J16),(OtherIND!J16),""),"")</f>
        <v/>
      </c>
      <c r="J17" s="283" t="str">
        <f>IFERROR(IF(COUNT(OtherIND!K16),(OtherIND!K16),""),"")</f>
        <v/>
      </c>
      <c r="K17" s="113" t="str">
        <f>IFERROR(IF(COUNT(OtherIND!L16),(OtherIND!L16),""),"")</f>
        <v/>
      </c>
      <c r="L17" s="113" t="str">
        <f>IFERROR(IF(COUNT(OtherIND!M16),(OtherIND!M16),""),"")</f>
        <v/>
      </c>
      <c r="M17" s="177" t="str">
        <f>+IFERROR(IF(COUNT(L17),ROUND(L17/'Shareholding Pattern'!$L$78*100,2),""),0)</f>
        <v/>
      </c>
      <c r="N17" s="232" t="str">
        <f>IFERROR(IF(COUNT(OtherIND!O16),(OtherIND!O16),""),"")</f>
        <v/>
      </c>
      <c r="O17" s="161" t="str">
        <f>IFERROR(IF(COUNT(OtherIND!P16),(OtherIND!P16),""),"")</f>
        <v/>
      </c>
      <c r="P17" s="283" t="str">
        <f>IFERROR(IF(COUNT(OtherIND!Q16),(OtherIND!Q16),""),"")</f>
        <v/>
      </c>
      <c r="Q17" s="177" t="str">
        <f>IFERROR(IF(COUNT(OtherIND!R16),(OtherIND!R16),""),0)</f>
        <v/>
      </c>
      <c r="R17" s="283" t="str">
        <f>IFERROR(IF(COUNT(OtherIND!S16),(OtherIND!S16),""),"")</f>
        <v/>
      </c>
      <c r="S17" s="283" t="str">
        <f>IFERROR(IF(COUNT(OtherIND!T16),(OtherIND!T16),""),"")</f>
        <v/>
      </c>
      <c r="T17" s="283" t="str">
        <f>IFERROR(IF(COUNT(OtherIND!U16),(OtherIND!U16),""),"")</f>
        <v/>
      </c>
      <c r="U17" s="114" t="str">
        <f>+IFERROR(IF(COUNT(L17,T17),ROUND(SUM(L17,T17)/SUM('Shareholding Pattern'!$L$78,'Shareholding Pattern'!$T$78)*100,2),""),0)</f>
        <v/>
      </c>
      <c r="V17" s="173" t="str">
        <f>IFERROR(IF(COUNT(OtherIND!W16),(OtherIND!W16),""),"")</f>
        <v/>
      </c>
      <c r="W17" s="184" t="str">
        <f t="shared" si="0"/>
        <v/>
      </c>
      <c r="X17" s="173" t="str">
        <f>IFERROR(IF(COUNT(OtherIND!Y16),(OtherIND!Y16),""),"")</f>
        <v/>
      </c>
      <c r="Y17" s="114" t="str">
        <f t="shared" si="1"/>
        <v/>
      </c>
      <c r="Z17" s="283" t="str">
        <f>IFERROR(IF(COUNT(OtherIND!AA16),(OtherIND!AA16),""),"")</f>
        <v/>
      </c>
      <c r="AA17" s="474"/>
      <c r="AB17" s="475"/>
      <c r="AC17" s="476"/>
      <c r="AH17" t="s">
        <v>286</v>
      </c>
      <c r="AR17" t="s">
        <v>169</v>
      </c>
      <c r="AX17" t="s">
        <v>286</v>
      </c>
      <c r="AZ17" t="s">
        <v>332</v>
      </c>
      <c r="BF17" t="s">
        <v>315</v>
      </c>
    </row>
    <row r="18" spans="5:58" ht="20.100000000000001" customHeight="1">
      <c r="E18" s="463" t="s">
        <v>35</v>
      </c>
      <c r="F18" s="463"/>
      <c r="G18" s="463"/>
      <c r="H18" s="52" t="str">
        <f>+IFERROR(IF(COUNT(H14:H17),ROUND(SUM(H14:H17),0),""),"")</f>
        <v/>
      </c>
      <c r="I18" s="52" t="str">
        <f t="shared" ref="I18:Z18" si="2">+IFERROR(IF(COUNT(I14:I17),ROUND(SUM(I14:I17),0),""),"")</f>
        <v/>
      </c>
      <c r="J18" s="52" t="str">
        <f t="shared" si="2"/>
        <v/>
      </c>
      <c r="K18" s="4" t="str">
        <f t="shared" si="2"/>
        <v/>
      </c>
      <c r="L18" s="52" t="str">
        <f t="shared" si="2"/>
        <v/>
      </c>
      <c r="M18" s="146" t="str">
        <f>+IFERROR(IF(COUNT(L18),ROUND(L18/'Shareholding Pattern'!$L$78*100,2),""),0)</f>
        <v/>
      </c>
      <c r="N18" s="119" t="str">
        <f t="shared" si="2"/>
        <v/>
      </c>
      <c r="O18" s="119" t="str">
        <f t="shared" si="2"/>
        <v/>
      </c>
      <c r="P18" s="52" t="str">
        <f t="shared" si="2"/>
        <v/>
      </c>
      <c r="Q18" s="154" t="str">
        <f>IFERROR(IF(COUNT(P18),ROUND(P18/$P$79*100,2),""),0)</f>
        <v/>
      </c>
      <c r="R18" s="52" t="str">
        <f t="shared" si="2"/>
        <v/>
      </c>
      <c r="S18" s="52" t="str">
        <f t="shared" si="2"/>
        <v/>
      </c>
      <c r="T18" s="52" t="str">
        <f t="shared" si="2"/>
        <v/>
      </c>
      <c r="U18" s="115" t="str">
        <f>+IFERROR(IF(COUNT(L18,T18),ROUND(SUM(L18,T18)/SUM('Shareholding Pattern'!$L$78,'Shareholding Pattern'!$T$78)*100,2),""),0)</f>
        <v/>
      </c>
      <c r="V18" s="52" t="str">
        <f t="shared" si="2"/>
        <v/>
      </c>
      <c r="W18" s="158" t="str">
        <f>+IFERROR(IF(COUNT(V18),ROUND(SUM(V18)/SUM(L18)*100,2),""),0)</f>
        <v/>
      </c>
      <c r="X18" s="52" t="str">
        <f t="shared" si="2"/>
        <v/>
      </c>
      <c r="Y18" s="116" t="str">
        <f>+IFERROR(IF(COUNT(X18),ROUND(SUM(X18)/SUM(L18)*100,2),""),0)</f>
        <v/>
      </c>
      <c r="Z18" s="52" t="str">
        <f t="shared" si="2"/>
        <v/>
      </c>
      <c r="AA18" s="477"/>
      <c r="AB18" s="478"/>
      <c r="AC18" s="479"/>
      <c r="AR18" t="s">
        <v>170</v>
      </c>
      <c r="AX18" t="s">
        <v>287</v>
      </c>
      <c r="AZ18" t="s">
        <v>200</v>
      </c>
      <c r="BF18" t="s">
        <v>306</v>
      </c>
    </row>
    <row r="19" spans="5:58" ht="20.100000000000001" customHeight="1">
      <c r="E19" s="92" t="s">
        <v>36</v>
      </c>
      <c r="F19" s="32" t="s">
        <v>37</v>
      </c>
      <c r="G19" s="33"/>
      <c r="H19" s="124"/>
      <c r="I19" s="124"/>
      <c r="J19" s="124"/>
      <c r="K19" s="33"/>
      <c r="L19" s="33"/>
      <c r="M19" s="103"/>
      <c r="N19" s="120"/>
      <c r="O19" s="120"/>
      <c r="P19" s="124"/>
      <c r="Q19" s="103"/>
      <c r="R19" s="124"/>
      <c r="S19" s="124"/>
      <c r="T19" s="124"/>
      <c r="U19" s="33"/>
      <c r="V19" s="120"/>
      <c r="W19" s="33"/>
      <c r="X19" s="124"/>
      <c r="Y19" s="33"/>
      <c r="Z19" s="292"/>
      <c r="AA19" s="477"/>
      <c r="AB19" s="478"/>
      <c r="AC19" s="479"/>
      <c r="AX19" t="s">
        <v>39</v>
      </c>
      <c r="AZ19" t="s">
        <v>201</v>
      </c>
      <c r="BF19" t="s">
        <v>307</v>
      </c>
    </row>
    <row r="20" spans="5:58" ht="34.5" customHeight="1">
      <c r="E20" s="88" t="s">
        <v>26</v>
      </c>
      <c r="F20" s="197" t="s">
        <v>38</v>
      </c>
      <c r="H20" s="162">
        <f>IFERROR(IF(COUNT(Individuals!$AD$13),IF(Individuals!$AD$13=0,"0",Individuals!$AD$13),""),"")</f>
        <v>1</v>
      </c>
      <c r="I20" s="162">
        <f>IFERROR(IF(COUNT(Individuals!H17),(Individuals!H17),""),"")</f>
        <v>5522972</v>
      </c>
      <c r="J20" s="162" t="str">
        <f>IFERROR(IF(COUNT(Individuals!I17),(Individuals!I17),""),"")</f>
        <v/>
      </c>
      <c r="K20" s="93" t="str">
        <f>IFERROR(IF(COUNT(Individuals!J17),(Individuals!J17),""),"")</f>
        <v/>
      </c>
      <c r="L20" s="162">
        <f>IFERROR(IF(COUNT(Individuals!K17),(Individuals!K17),""),"")</f>
        <v>5522972</v>
      </c>
      <c r="M20" s="145">
        <f>+IFERROR(IF(COUNT(L20),ROUND(L20/'Shareholding Pattern'!$L$78*100,2),""),0)</f>
        <v>35.729999999999997</v>
      </c>
      <c r="N20" s="232">
        <f>IFERROR(IF(COUNT(Individuals!M17),(Individuals!M17),""),"")</f>
        <v>5522972</v>
      </c>
      <c r="O20" s="161" t="str">
        <f>IFERROR(IF(COUNT(Individuals!N17),(Individuals!N17),""),"")</f>
        <v/>
      </c>
      <c r="P20" s="162">
        <f>IFERROR(IF(COUNT(Individuals!O17),(Individuals!O17),""),"")</f>
        <v>5522972</v>
      </c>
      <c r="Q20" s="156">
        <f>IFERROR(IF(COUNT(Individuals!P17),(Individuals!P17),""),0)</f>
        <v>35.729999999999997</v>
      </c>
      <c r="R20" s="162" t="str">
        <f>IFERROR(IF(COUNT(Individuals!Q17),(Individuals!Q17),""),"")</f>
        <v/>
      </c>
      <c r="S20" s="162" t="str">
        <f>IFERROR(IF(COUNT(Individuals!R17),(Individuals!R17),""),"")</f>
        <v/>
      </c>
      <c r="T20" s="162" t="str">
        <f>IFERROR(IF(COUNT(Individuals!S17),(Individuals!S17),""),"")</f>
        <v/>
      </c>
      <c r="U20" s="117">
        <f>+IFERROR(IF(COUNT(L20,T20),ROUND(SUM(L20,T20)/SUM('Shareholding Pattern'!$L$78,'Shareholding Pattern'!$T$78)*100,2),""),0)</f>
        <v>35.729999999999997</v>
      </c>
      <c r="V20" s="173" t="str">
        <f>IFERROR(IF(COUNT(Individuals!U17),(Individuals!U17),""),"")</f>
        <v/>
      </c>
      <c r="W20" s="209" t="str">
        <f t="shared" ref="W20:W25" si="3">+IFERROR(IF(COUNT(V20),ROUND(SUM(V20)/SUM(L20)*100,2),""),0)</f>
        <v/>
      </c>
      <c r="X20" s="173" t="str">
        <f>IFERROR(IF(COUNT(Individuals!W17),(Individuals!W17),""),"")</f>
        <v/>
      </c>
      <c r="Y20" s="117" t="str">
        <f t="shared" ref="Y20:Y26" si="4">+IFERROR(IF(COUNT(X20),ROUND(SUM(X20)/SUM(L20)*100,2),""),0)</f>
        <v/>
      </c>
      <c r="Z20" s="162">
        <f>IFERROR(IF(COUNT(Individuals!Y17),(Individuals!Y17),""),"")</f>
        <v>5522972</v>
      </c>
      <c r="AA20" s="477"/>
      <c r="AB20" s="478"/>
      <c r="AC20" s="479"/>
      <c r="AH20" t="s">
        <v>287</v>
      </c>
      <c r="AR20" t="s">
        <v>171</v>
      </c>
      <c r="AX20" t="s">
        <v>40</v>
      </c>
      <c r="AZ20" t="s">
        <v>203</v>
      </c>
      <c r="BF20" t="s">
        <v>317</v>
      </c>
    </row>
    <row r="21" spans="5:58" ht="20.100000000000001" customHeight="1">
      <c r="E21" s="88" t="s">
        <v>28</v>
      </c>
      <c r="F21" s="198" t="s">
        <v>39</v>
      </c>
      <c r="H21" s="163" t="str">
        <f>IFERROR(IF(COUNT(Government!$AD$13),IF(Government!$AD$13=0,"0",Government!$AD$13),""),"")</f>
        <v/>
      </c>
      <c r="I21" s="163" t="str">
        <f>IFERROR(IF(COUNT(Government!H16),(Government!H16),""),"")</f>
        <v/>
      </c>
      <c r="J21" s="163" t="str">
        <f>IFERROR(IF(COUNT(Government!I16),(Government!I16),""),"")</f>
        <v/>
      </c>
      <c r="K21" s="89" t="str">
        <f>IFERROR(IF(COUNT(Government!J16),(Government!J16),""),"")</f>
        <v/>
      </c>
      <c r="L21" s="163" t="str">
        <f>IFERROR(IF(COUNT(Government!K16),(Government!K16),""),"")</f>
        <v/>
      </c>
      <c r="M21" s="144" t="str">
        <f>+IFERROR(IF(COUNT(L21),ROUND(L21/'Shareholding Pattern'!$L$78*100,2),""),0)</f>
        <v/>
      </c>
      <c r="N21" s="232" t="str">
        <f>IFERROR(IF(COUNT(Government!M16),(Government!M16),""),"")</f>
        <v/>
      </c>
      <c r="O21" s="161" t="str">
        <f>IFERROR(IF(COUNT(Government!N16),(Government!N16),""),"")</f>
        <v/>
      </c>
      <c r="P21" s="163" t="str">
        <f>IFERROR(IF(COUNT(Government!O16),(Government!O16),""),"")</f>
        <v/>
      </c>
      <c r="Q21" s="153" t="str">
        <f>IFERROR(IF(COUNT(Government!P16),(Government!P16),""),0)</f>
        <v/>
      </c>
      <c r="R21" s="163" t="str">
        <f>IFERROR(IF(COUNT(Government!Q16),(Government!Q16),""),"")</f>
        <v/>
      </c>
      <c r="S21" s="163" t="str">
        <f>IFERROR(IF(COUNT(Government!R16),(Government!R16),""),"")</f>
        <v/>
      </c>
      <c r="T21" s="163" t="str">
        <f>IFERROR(IF(COUNT(Government!S16),(Government!S16),""),"")</f>
        <v/>
      </c>
      <c r="U21" s="112" t="str">
        <f>+IFERROR(IF(COUNT(L21,T21),ROUND(SUM(L21,T21)/SUM('Shareholding Pattern'!$L$78,'Shareholding Pattern'!$T$78)*100,2),""),0)</f>
        <v/>
      </c>
      <c r="V21" s="173" t="str">
        <f>IFERROR(IF(COUNT(Government!U16),(Government!U16),""),"")</f>
        <v/>
      </c>
      <c r="W21" s="157" t="str">
        <f t="shared" si="3"/>
        <v/>
      </c>
      <c r="X21" s="173" t="str">
        <f>IFERROR(IF(COUNT(Government!W16),(Government!W16),""),"")</f>
        <v/>
      </c>
      <c r="Y21" s="112" t="str">
        <f t="shared" si="4"/>
        <v/>
      </c>
      <c r="Z21" s="163" t="str">
        <f>IFERROR(IF(COUNT(Government!Y16),(Government!Y16),""),"")</f>
        <v/>
      </c>
      <c r="AA21" s="474"/>
      <c r="AB21" s="475"/>
      <c r="AC21" s="476"/>
      <c r="AH21" t="s">
        <v>39</v>
      </c>
      <c r="AR21" t="s">
        <v>172</v>
      </c>
      <c r="AX21" t="s">
        <v>288</v>
      </c>
      <c r="AZ21" t="s">
        <v>202</v>
      </c>
      <c r="BF21" t="s">
        <v>308</v>
      </c>
    </row>
    <row r="22" spans="5:58" ht="20.100000000000001" customHeight="1">
      <c r="E22" s="88" t="s">
        <v>30</v>
      </c>
      <c r="F22" s="198" t="s">
        <v>40</v>
      </c>
      <c r="H22" s="163" t="str">
        <f>IFERROR(IF(COUNT(Institutions!$AD$13),IF(Institutions!$AD$13=0,"0",Institutions!$AD$13),""),"")</f>
        <v/>
      </c>
      <c r="I22" s="163" t="str">
        <f>IFERROR(IF(COUNT(Institutions!H16),(Institutions!H16),""),"")</f>
        <v/>
      </c>
      <c r="J22" s="163" t="str">
        <f>IFERROR(IF(COUNT(Institutions!I16),(Institutions!I16),""),"")</f>
        <v/>
      </c>
      <c r="K22" s="89" t="str">
        <f>IFERROR(IF(COUNT(Institutions!J16),(Institutions!J16),""),"")</f>
        <v/>
      </c>
      <c r="L22" s="163" t="str">
        <f>IFERROR(IF(COUNT(Institutions!K16),(Institutions!K16),""),"")</f>
        <v/>
      </c>
      <c r="M22" s="144" t="str">
        <f>+IFERROR(IF(COUNT(L22),ROUND(L22/'Shareholding Pattern'!$L$78*100,2),""),0)</f>
        <v/>
      </c>
      <c r="N22" s="232" t="str">
        <f>IFERROR(IF(COUNT(Institutions!M16),(Institutions!M16),""),"")</f>
        <v/>
      </c>
      <c r="O22" s="161" t="str">
        <f>IFERROR(IF(COUNT(Institutions!N16),(Institutions!N16),""),"")</f>
        <v/>
      </c>
      <c r="P22" s="163" t="str">
        <f>IFERROR(IF(COUNT(Institutions!O16),(Institutions!O16),""),"")</f>
        <v/>
      </c>
      <c r="Q22" s="153" t="str">
        <f>IFERROR(IF(COUNT(Institutions!P16),(Institutions!P16),""),0)</f>
        <v/>
      </c>
      <c r="R22" s="163" t="str">
        <f>IFERROR(IF(COUNT(Institutions!Q16),(Institutions!Q16),""),"")</f>
        <v/>
      </c>
      <c r="S22" s="163" t="str">
        <f>IFERROR(IF(COUNT(Institutions!R16),(Institutions!R16),""),"")</f>
        <v/>
      </c>
      <c r="T22" s="163" t="str">
        <f>IFERROR(IF(COUNT(Institutions!S16),(Institutions!S16),""),"")</f>
        <v/>
      </c>
      <c r="U22" s="112" t="str">
        <f>+IFERROR(IF(COUNT(L22,T22),ROUND(SUM(L22,T22)/SUM('Shareholding Pattern'!$L$78,'Shareholding Pattern'!$T$78)*100,2),""),0)</f>
        <v/>
      </c>
      <c r="V22" s="173" t="str">
        <f>IFERROR(IF(COUNT(Institutions!U16),(Institutions!U16),""),"")</f>
        <v/>
      </c>
      <c r="W22" s="157" t="str">
        <f t="shared" si="3"/>
        <v/>
      </c>
      <c r="X22" s="173" t="str">
        <f>IFERROR(IF(COUNT(Institutions!W16),(Institutions!W16),""),"")</f>
        <v/>
      </c>
      <c r="Y22" s="112" t="str">
        <f t="shared" si="4"/>
        <v/>
      </c>
      <c r="Z22" s="163" t="str">
        <f>IFERROR(IF(COUNT(Institutions!Y16),(Institutions!Y16),""),"")</f>
        <v/>
      </c>
      <c r="AA22" s="474"/>
      <c r="AB22" s="475"/>
      <c r="AC22" s="476"/>
      <c r="AH22" t="s">
        <v>40</v>
      </c>
      <c r="AR22" t="s">
        <v>174</v>
      </c>
      <c r="AX22" t="s">
        <v>289</v>
      </c>
      <c r="AZ22" t="s">
        <v>204</v>
      </c>
      <c r="BF22" t="s">
        <v>318</v>
      </c>
    </row>
    <row r="23" spans="5:58" ht="20.100000000000001" customHeight="1">
      <c r="E23" s="88" t="s">
        <v>32</v>
      </c>
      <c r="F23" s="198" t="s">
        <v>41</v>
      </c>
      <c r="H23" s="163" t="str">
        <f>IFERROR(IF(COUNT(FPIPromoter!$AD$13),IF(FPIPromoter!$AD$13=0,"0",FPIPromoter!$AD$13),""),"")</f>
        <v/>
      </c>
      <c r="I23" s="163" t="str">
        <f>IFERROR(IF(COUNT(FPIPromoter!H16),(FPIPromoter!H16),""),"")</f>
        <v/>
      </c>
      <c r="J23" s="163" t="str">
        <f>IFERROR(IF(COUNT(FPIPromoter!I16),(FPIPromoter!I16),""),"")</f>
        <v/>
      </c>
      <c r="K23" s="89" t="str">
        <f>IFERROR(IF(COUNT(FPIPromoter!J16),(FPIPromoter!J16),""),"")</f>
        <v/>
      </c>
      <c r="L23" s="163" t="str">
        <f>IFERROR(IF(COUNT(FPIPromoter!K16),(FPIPromoter!K16),""),"")</f>
        <v/>
      </c>
      <c r="M23" s="144" t="str">
        <f>+IFERROR(IF(COUNT(L23),ROUND(L23/'Shareholding Pattern'!$L$78*100,2),""),0)</f>
        <v/>
      </c>
      <c r="N23" s="232" t="str">
        <f>IFERROR(IF(COUNT(FPIPromoter!M16),(FPIPromoter!M16),""),"")</f>
        <v/>
      </c>
      <c r="O23" s="161" t="str">
        <f>IFERROR(IF(COUNT(FPIPromoter!N16),(FPIPromoter!N16),""),"")</f>
        <v/>
      </c>
      <c r="P23" s="163" t="str">
        <f>IFERROR(IF(COUNT(FPIPromoter!O16),(FPIPromoter!O16),""),"")</f>
        <v/>
      </c>
      <c r="Q23" s="153" t="str">
        <f>IFERROR(IF(COUNT(FPIPromoter!P16),(FPIPromoter!P16),""),0)</f>
        <v/>
      </c>
      <c r="R23" s="163" t="str">
        <f>IFERROR(IF(COUNT(FPIPromoter!Q16),(FPIPromoter!Q16),""),"")</f>
        <v/>
      </c>
      <c r="S23" s="163" t="str">
        <f>IFERROR(IF(COUNT(FPIPromoter!R16),(FPIPromoter!R16),""),"")</f>
        <v/>
      </c>
      <c r="T23" s="163" t="str">
        <f>IFERROR(IF(COUNT(FPIPromoter!S16),(FPIPromoter!S16),""),"")</f>
        <v/>
      </c>
      <c r="U23" s="112" t="str">
        <f>+IFERROR(IF(COUNT(L23,T23),ROUND(SUM(L23,T23)/SUM('Shareholding Pattern'!$L$78,'Shareholding Pattern'!$T$78)*100,2),""),0)</f>
        <v/>
      </c>
      <c r="V23" s="173" t="str">
        <f>IFERROR(IF(COUNT(FPIPromoter!U16),(FPIPromoter!U16),""),"")</f>
        <v/>
      </c>
      <c r="W23" s="157" t="str">
        <f t="shared" si="3"/>
        <v/>
      </c>
      <c r="X23" s="173" t="str">
        <f>IFERROR(IF(COUNT(FPIPromoter!W16),(FPIPromoter!W16),""),"")</f>
        <v/>
      </c>
      <c r="Y23" s="112" t="str">
        <f t="shared" si="4"/>
        <v/>
      </c>
      <c r="Z23" s="163" t="str">
        <f>IFERROR(IF(COUNT(FPIPromoter!Y16),(FPIPromoter!Y16),""),"")</f>
        <v/>
      </c>
      <c r="AA23" s="474"/>
      <c r="AB23" s="475"/>
      <c r="AC23" s="476"/>
      <c r="AH23" t="s">
        <v>288</v>
      </c>
      <c r="AR23" t="s">
        <v>173</v>
      </c>
    </row>
    <row r="24" spans="5:58" ht="20.100000000000001" customHeight="1">
      <c r="E24" s="94" t="s">
        <v>42</v>
      </c>
      <c r="F24" s="200" t="s">
        <v>33</v>
      </c>
      <c r="H24" s="181" t="str">
        <f>IFERROR(IF(COUNT(OtherForeign!$AG$13),IF(OtherForeign!$AG$13=0,"0",OtherForeign!$AG$13),""),"")</f>
        <v/>
      </c>
      <c r="I24" s="181" t="str">
        <f>IFERROR(IF(COUNT(OtherForeign!J16),(OtherForeign!J16),""),"")</f>
        <v/>
      </c>
      <c r="J24" s="181" t="str">
        <f>IFERROR(IF(COUNT(OtherForeign!K16),(OtherForeign!K16),""),"")</f>
        <v/>
      </c>
      <c r="K24" s="95" t="str">
        <f>IFERROR(IF(COUNT(OtherForeign!L16),(OtherForeign!L16),""),"")</f>
        <v/>
      </c>
      <c r="L24" s="181" t="str">
        <f>IFERROR(IF(COUNT(OtherForeign!M16),(OtherForeign!M16),""),"")</f>
        <v/>
      </c>
      <c r="M24" s="177" t="str">
        <f>+IFERROR(IF(COUNT(L24),ROUND(L24/'Shareholding Pattern'!$L$78*100,2),""),0)</f>
        <v/>
      </c>
      <c r="N24" s="232" t="str">
        <f>IFERROR(IF(COUNT(OtherForeign!O16),(OtherForeign!O16),""),"")</f>
        <v/>
      </c>
      <c r="O24" s="161" t="str">
        <f>IFERROR(IF(COUNT(OtherForeign!P16),(OtherForeign!P16),""),"")</f>
        <v/>
      </c>
      <c r="P24" s="181" t="str">
        <f>IFERROR(IF(COUNT(OtherForeign!Q16),(OtherForeign!Q16),""),"")</f>
        <v/>
      </c>
      <c r="Q24" s="182" t="str">
        <f>IFERROR(IF(COUNT(OtherForeign!R16),(OtherForeign!R16),""),0)</f>
        <v/>
      </c>
      <c r="R24" s="181" t="str">
        <f>IFERROR(IF(COUNT(OtherForeign!S16),(OtherForeign!S16),""),"")</f>
        <v/>
      </c>
      <c r="S24" s="181" t="str">
        <f>IFERROR(IF(COUNT(OtherForeign!T16),(OtherForeign!T16),""),"")</f>
        <v/>
      </c>
      <c r="T24" s="181" t="str">
        <f>IFERROR(IF(COUNT(OtherForeign!U16),(OtherForeign!U16),""),"")</f>
        <v/>
      </c>
      <c r="U24" s="114" t="str">
        <f>+IFERROR(IF(COUNT(L24,T24),ROUND(SUM(L24,T24)/SUM('Shareholding Pattern'!$L$78,'Shareholding Pattern'!$T$78)*100,2),""),0)</f>
        <v/>
      </c>
      <c r="V24" s="173" t="str">
        <f>IFERROR(IF(COUNT(OtherForeign!W16),(OtherForeign!W16),""),"")</f>
        <v/>
      </c>
      <c r="W24" s="184" t="str">
        <f t="shared" si="3"/>
        <v/>
      </c>
      <c r="X24" s="173" t="str">
        <f>IFERROR(IF(COUNT(OtherForeign!Y16),(OtherForeign!Y16),""),"")</f>
        <v/>
      </c>
      <c r="Y24" s="114" t="str">
        <f t="shared" si="4"/>
        <v/>
      </c>
      <c r="Z24" s="181" t="str">
        <f>IFERROR(IF(COUNT(OtherForeign!AA16),(OtherForeign!AA16),""),"")</f>
        <v/>
      </c>
      <c r="AA24" s="474"/>
      <c r="AB24" s="475"/>
      <c r="AC24" s="476"/>
      <c r="AH24" t="s">
        <v>289</v>
      </c>
      <c r="AR24" t="s">
        <v>175</v>
      </c>
    </row>
    <row r="25" spans="5:58" ht="20.100000000000001" customHeight="1">
      <c r="E25" s="463" t="s">
        <v>43</v>
      </c>
      <c r="F25" s="463"/>
      <c r="G25" s="463"/>
      <c r="H25" s="136">
        <f>+IFERROR(IF(COUNT(H20:H24),ROUND(SUM(H20:H24),0),""),"")</f>
        <v>1</v>
      </c>
      <c r="I25" s="136">
        <f t="shared" ref="I25:Z25" si="5">+IFERROR(IF(COUNT(I20:I24),ROUND(SUM(I20:I24),0),""),"")</f>
        <v>5522972</v>
      </c>
      <c r="J25" s="136" t="str">
        <f t="shared" si="5"/>
        <v/>
      </c>
      <c r="K25" s="134" t="str">
        <f t="shared" si="5"/>
        <v/>
      </c>
      <c r="L25" s="136">
        <f t="shared" si="5"/>
        <v>5522972</v>
      </c>
      <c r="M25" s="146">
        <f>+IFERROR(IF(COUNT(L25),ROUND(L25/'Shareholding Pattern'!$L$78*100,2),""),0)</f>
        <v>35.729999999999997</v>
      </c>
      <c r="N25" s="135">
        <f t="shared" si="5"/>
        <v>5522972</v>
      </c>
      <c r="O25" s="135" t="str">
        <f t="shared" si="5"/>
        <v/>
      </c>
      <c r="P25" s="136">
        <f t="shared" si="5"/>
        <v>5522972</v>
      </c>
      <c r="Q25" s="154">
        <f>IFERROR(IF(COUNT(P25),ROUND(P25/$P$79*100,2),""),0)</f>
        <v>35.729999999999997</v>
      </c>
      <c r="R25" s="284" t="str">
        <f t="shared" si="5"/>
        <v/>
      </c>
      <c r="S25" s="284" t="str">
        <f t="shared" si="5"/>
        <v/>
      </c>
      <c r="T25" s="136" t="str">
        <f t="shared" si="5"/>
        <v/>
      </c>
      <c r="U25" s="115">
        <f>+IFERROR(IF(COUNT(L25,T25),ROUND(SUM(L25,T25)/SUM('Shareholding Pattern'!$L$78,'Shareholding Pattern'!$T$78)*100,2),""),0)</f>
        <v>35.729999999999997</v>
      </c>
      <c r="V25" s="136" t="str">
        <f t="shared" si="5"/>
        <v/>
      </c>
      <c r="W25" s="158" t="str">
        <f t="shared" si="3"/>
        <v/>
      </c>
      <c r="X25" s="52" t="str">
        <f t="shared" si="5"/>
        <v/>
      </c>
      <c r="Y25" s="116" t="str">
        <f t="shared" si="4"/>
        <v/>
      </c>
      <c r="Z25" s="136">
        <f t="shared" si="5"/>
        <v>5522972</v>
      </c>
      <c r="AA25" s="477"/>
      <c r="AB25" s="478"/>
      <c r="AC25" s="479"/>
      <c r="AR25" t="s">
        <v>176</v>
      </c>
    </row>
    <row r="26" spans="5:58" ht="36.75" customHeight="1">
      <c r="E26" s="464" t="s">
        <v>88</v>
      </c>
      <c r="F26" s="464"/>
      <c r="G26" s="464"/>
      <c r="H26" s="136">
        <f t="shared" ref="H26:Z26" si="6">+IFERROR(IF(COUNT(H18,H25),ROUND(SUM(H18,H25),0),""),"")</f>
        <v>1</v>
      </c>
      <c r="I26" s="136">
        <f t="shared" si="6"/>
        <v>5522972</v>
      </c>
      <c r="J26" s="136" t="str">
        <f t="shared" si="6"/>
        <v/>
      </c>
      <c r="K26" s="134" t="str">
        <f t="shared" si="6"/>
        <v/>
      </c>
      <c r="L26" s="136">
        <f t="shared" si="6"/>
        <v>5522972</v>
      </c>
      <c r="M26" s="146">
        <f>+IFERROR(IF(COUNT(L26),ROUND(L26/'Shareholding Pattern'!$L$78*100,2),""),0)</f>
        <v>35.729999999999997</v>
      </c>
      <c r="N26" s="135">
        <f t="shared" si="6"/>
        <v>5522972</v>
      </c>
      <c r="O26" s="135" t="str">
        <f t="shared" si="6"/>
        <v/>
      </c>
      <c r="P26" s="136">
        <f t="shared" si="6"/>
        <v>5522972</v>
      </c>
      <c r="Q26" s="154">
        <f>IFERROR(IF(COUNT(P26),ROUND(P26/$P$79*100,2),""),0)</f>
        <v>35.729999999999997</v>
      </c>
      <c r="R26" s="284" t="str">
        <f t="shared" si="6"/>
        <v/>
      </c>
      <c r="S26" s="284" t="str">
        <f t="shared" si="6"/>
        <v/>
      </c>
      <c r="T26" s="136" t="str">
        <f t="shared" si="6"/>
        <v/>
      </c>
      <c r="U26" s="115">
        <f>+IFERROR(IF(COUNT(L26,T26),ROUND(SUM(L26,T26)/SUM('Shareholding Pattern'!$L$78,'Shareholding Pattern'!$T$78)*100,2),""),0)</f>
        <v>35.729999999999997</v>
      </c>
      <c r="V26" s="136" t="str">
        <f t="shared" si="6"/>
        <v/>
      </c>
      <c r="W26" s="158" t="str">
        <f>+IFERROR(IF(COUNT(V26),ROUND(SUM(V26)/SUM(L26)*100,2),""),0)</f>
        <v/>
      </c>
      <c r="X26" s="136" t="str">
        <f t="shared" si="6"/>
        <v/>
      </c>
      <c r="Y26" s="116" t="str">
        <f t="shared" si="4"/>
        <v/>
      </c>
      <c r="Z26" s="136">
        <f t="shared" si="6"/>
        <v>5522972</v>
      </c>
      <c r="AA26" s="509"/>
      <c r="AB26" s="510"/>
      <c r="AC26" s="511"/>
      <c r="AR26" t="s">
        <v>177</v>
      </c>
    </row>
    <row r="27" spans="5:58" ht="33" customHeight="1">
      <c r="E27" s="133"/>
      <c r="F27" s="195" t="s">
        <v>369</v>
      </c>
      <c r="M27"/>
      <c r="N27"/>
      <c r="O27"/>
      <c r="Q27"/>
      <c r="U27"/>
      <c r="V27"/>
      <c r="W27"/>
      <c r="X27"/>
      <c r="Y27"/>
    </row>
    <row r="28" spans="5:58" ht="31.5" customHeight="1">
      <c r="E28" s="96" t="s">
        <v>44</v>
      </c>
      <c r="F28" s="256" t="s">
        <v>45</v>
      </c>
      <c r="G28" s="257"/>
      <c r="H28" s="296" t="s">
        <v>449</v>
      </c>
      <c r="I28" s="285"/>
      <c r="J28" s="285"/>
      <c r="K28" s="257"/>
      <c r="L28" s="257"/>
      <c r="M28" s="257"/>
      <c r="N28" s="257"/>
      <c r="O28" s="257"/>
      <c r="P28" s="285"/>
      <c r="Q28" s="257"/>
      <c r="R28" s="285"/>
      <c r="S28" s="285"/>
      <c r="T28" s="285"/>
      <c r="U28" s="257"/>
      <c r="V28" s="257"/>
      <c r="W28" s="257"/>
      <c r="X28" s="257"/>
      <c r="Y28" s="257"/>
      <c r="Z28" s="336"/>
      <c r="AA28" s="336"/>
      <c r="AB28" s="336"/>
      <c r="AC28" s="293"/>
    </row>
    <row r="29" spans="5:58" ht="20.100000000000001" customHeight="1">
      <c r="E29" s="86" t="s">
        <v>24</v>
      </c>
      <c r="F29" s="518" t="s">
        <v>654</v>
      </c>
      <c r="G29" s="519"/>
      <c r="H29" s="519"/>
      <c r="I29" s="519"/>
      <c r="J29" s="519"/>
      <c r="K29" s="519"/>
      <c r="L29" s="519"/>
      <c r="M29" s="519"/>
      <c r="N29" s="519"/>
      <c r="O29" s="519"/>
      <c r="P29" s="519"/>
      <c r="Q29" s="519"/>
      <c r="R29" s="519"/>
      <c r="S29" s="519"/>
      <c r="T29" s="519"/>
      <c r="U29" s="519"/>
      <c r="V29" s="519"/>
      <c r="W29" s="519"/>
      <c r="X29" s="519"/>
      <c r="Y29" s="519"/>
      <c r="Z29" s="519"/>
      <c r="AA29" s="519"/>
      <c r="AB29" s="519"/>
      <c r="AC29" s="520"/>
    </row>
    <row r="30" spans="5:58" ht="20.100000000000001" customHeight="1">
      <c r="E30" s="88" t="s">
        <v>26</v>
      </c>
      <c r="F30" s="201" t="s">
        <v>46</v>
      </c>
      <c r="H30" s="240">
        <v>1</v>
      </c>
      <c r="I30" s="240">
        <v>300</v>
      </c>
      <c r="J30" s="240"/>
      <c r="K30" s="110"/>
      <c r="L30" s="178">
        <f>+IFERROR(IF(COUNT(I30:K30),ROUND(SUM(I30:K30),0),""),"")</f>
        <v>300</v>
      </c>
      <c r="M30" s="179">
        <f>+IFERROR(IF(COUNT(L30),ROUND(L30/'Shareholding Pattern'!$L$78*100,2),""),"")</f>
        <v>0</v>
      </c>
      <c r="N30" s="255">
        <v>300</v>
      </c>
      <c r="O30" s="110"/>
      <c r="P30" s="163">
        <f>+IFERROR(IF(COUNT(N30:O30),ROUND(SUM(N30:O30),0),""),"")</f>
        <v>300</v>
      </c>
      <c r="Q30" s="153">
        <f>+IFERROR(IF(COUNT(P30),ROUND(P30/'Shareholding Pattern'!$P$79*100,2),""),"")</f>
        <v>0</v>
      </c>
      <c r="R30" s="240"/>
      <c r="S30" s="240"/>
      <c r="T30" s="163" t="str">
        <f>+IFERROR(IF(COUNT(R30:S30),ROUND(SUM(R30:S30),0),""),"")</f>
        <v/>
      </c>
      <c r="U30" s="180">
        <f>+IFERROR(IF(COUNT(L30,T30),ROUND(SUM(L30,T30)/SUM('Shareholding Pattern'!$L$78,'Shareholding Pattern'!$T$78)*100,2),""),"")</f>
        <v>0</v>
      </c>
      <c r="V30" s="110"/>
      <c r="W30" s="157" t="str">
        <f t="shared" ref="W30:W48" si="7">+IFERROR(IF(COUNT(V30),ROUND(SUM(V30)/SUM(L30)*100,2),""),0)</f>
        <v/>
      </c>
      <c r="X30" s="490"/>
      <c r="Y30" s="491"/>
      <c r="Z30" s="240">
        <v>0</v>
      </c>
      <c r="AA30" s="240">
        <v>0</v>
      </c>
      <c r="AB30" s="240">
        <v>0</v>
      </c>
      <c r="AC30" s="240">
        <v>0</v>
      </c>
      <c r="AH30" t="s">
        <v>290</v>
      </c>
      <c r="AR30" t="s">
        <v>271</v>
      </c>
      <c r="AX30" t="s">
        <v>290</v>
      </c>
      <c r="AZ30" t="s">
        <v>205</v>
      </c>
      <c r="BF30" t="s">
        <v>319</v>
      </c>
    </row>
    <row r="31" spans="5:58" ht="20.100000000000001" customHeight="1">
      <c r="E31" s="88" t="s">
        <v>28</v>
      </c>
      <c r="F31" s="198" t="s">
        <v>47</v>
      </c>
      <c r="H31" s="240"/>
      <c r="I31" s="240"/>
      <c r="J31" s="240"/>
      <c r="K31" s="110"/>
      <c r="L31" s="163" t="str">
        <f t="shared" ref="L31:L48" si="8">+IFERROR(IF(COUNT(I31:K31),ROUND(SUM(I31:K31),0),""),"")</f>
        <v/>
      </c>
      <c r="M31" s="179" t="str">
        <f>+IFERROR(IF(COUNT(L31),ROUND(L31/'Shareholding Pattern'!$L$78*100,2),""),"")</f>
        <v/>
      </c>
      <c r="N31" s="255"/>
      <c r="O31" s="110"/>
      <c r="P31" s="163" t="str">
        <f t="shared" ref="P31:P48" si="9">+IFERROR(IF(COUNT(N31:O31),ROUND(SUM(N31:O31),0),""),"")</f>
        <v/>
      </c>
      <c r="Q31" s="153" t="str">
        <f>+IFERROR(IF(COUNT(P31),ROUND(P31/'Shareholding Pattern'!$P$79*100,2),""),"")</f>
        <v/>
      </c>
      <c r="R31" s="240"/>
      <c r="S31" s="240"/>
      <c r="T31" s="163" t="str">
        <f t="shared" ref="T31:T48" si="10">+IFERROR(IF(COUNT(R31:S31),ROUND(SUM(R31:S31),0),""),"")</f>
        <v/>
      </c>
      <c r="U31" s="180" t="str">
        <f>+IFERROR(IF(COUNT(L31,T31),ROUND(SUM(L31,T31)/SUM('Shareholding Pattern'!$L$78,'Shareholding Pattern'!$T$78)*100,2),""),"")</f>
        <v/>
      </c>
      <c r="V31" s="110"/>
      <c r="W31" s="157" t="str">
        <f t="shared" si="7"/>
        <v/>
      </c>
      <c r="X31" s="492"/>
      <c r="Y31" s="493"/>
      <c r="Z31" s="240"/>
      <c r="AA31" s="240"/>
      <c r="AB31" s="240"/>
      <c r="AC31" s="240"/>
      <c r="AH31" t="s">
        <v>291</v>
      </c>
      <c r="AR31" t="s">
        <v>178</v>
      </c>
      <c r="AX31" t="s">
        <v>291</v>
      </c>
      <c r="AZ31" t="s">
        <v>206</v>
      </c>
      <c r="BF31" t="s">
        <v>309</v>
      </c>
    </row>
    <row r="32" spans="5:58" ht="20.100000000000001" customHeight="1">
      <c r="E32" s="88" t="s">
        <v>30</v>
      </c>
      <c r="F32" s="198" t="s">
        <v>48</v>
      </c>
      <c r="H32" s="240"/>
      <c r="I32" s="240"/>
      <c r="J32" s="240"/>
      <c r="K32" s="110"/>
      <c r="L32" s="163" t="str">
        <f t="shared" si="8"/>
        <v/>
      </c>
      <c r="M32" s="179" t="str">
        <f>+IFERROR(IF(COUNT(L32),ROUND(L32/'Shareholding Pattern'!$L$78*100,2),""),"")</f>
        <v/>
      </c>
      <c r="N32" s="255"/>
      <c r="O32" s="110"/>
      <c r="P32" s="163" t="str">
        <f t="shared" si="9"/>
        <v/>
      </c>
      <c r="Q32" s="153" t="str">
        <f>+IFERROR(IF(COUNT(P32),ROUND(P32/'Shareholding Pattern'!$P$79*100,2),""),"")</f>
        <v/>
      </c>
      <c r="R32" s="240"/>
      <c r="S32" s="240"/>
      <c r="T32" s="163" t="str">
        <f t="shared" si="10"/>
        <v/>
      </c>
      <c r="U32" s="180" t="str">
        <f>+IFERROR(IF(COUNT(L32,T32),ROUND(SUM(L32,T32)/SUM('Shareholding Pattern'!$L$78,'Shareholding Pattern'!$T$78)*100,2),""),"")</f>
        <v/>
      </c>
      <c r="V32" s="110"/>
      <c r="W32" s="157" t="str">
        <f t="shared" si="7"/>
        <v/>
      </c>
      <c r="X32" s="492"/>
      <c r="Y32" s="493"/>
      <c r="Z32" s="240"/>
      <c r="AA32" s="240"/>
      <c r="AB32" s="240"/>
      <c r="AC32" s="240"/>
      <c r="AH32" t="s">
        <v>798</v>
      </c>
      <c r="AR32" t="s">
        <v>179</v>
      </c>
      <c r="AX32" t="s">
        <v>798</v>
      </c>
      <c r="AZ32" t="s">
        <v>207</v>
      </c>
      <c r="BF32" t="s">
        <v>310</v>
      </c>
    </row>
    <row r="33" spans="5:58" ht="20.100000000000001" customHeight="1">
      <c r="E33" s="88" t="s">
        <v>32</v>
      </c>
      <c r="F33" s="198" t="s">
        <v>285</v>
      </c>
      <c r="H33" s="240"/>
      <c r="I33" s="240"/>
      <c r="J33" s="240"/>
      <c r="K33" s="110"/>
      <c r="L33" s="163" t="str">
        <f t="shared" si="8"/>
        <v/>
      </c>
      <c r="M33" s="179" t="str">
        <f>+IFERROR(IF(COUNT(L33),ROUND(L33/'Shareholding Pattern'!$L$78*100,2),""),"")</f>
        <v/>
      </c>
      <c r="N33" s="255"/>
      <c r="O33" s="110"/>
      <c r="P33" s="163" t="str">
        <f t="shared" si="9"/>
        <v/>
      </c>
      <c r="Q33" s="153" t="str">
        <f>+IFERROR(IF(COUNT(P33),ROUND(P33/'Shareholding Pattern'!$P$79*100,2),""),"")</f>
        <v/>
      </c>
      <c r="R33" s="240"/>
      <c r="S33" s="240"/>
      <c r="T33" s="163" t="str">
        <f t="shared" si="10"/>
        <v/>
      </c>
      <c r="U33" s="180" t="str">
        <f>+IFERROR(IF(COUNT(L33,T33),ROUND(SUM(L33,T33)/SUM('Shareholding Pattern'!$L$78,'Shareholding Pattern'!$T$78)*100,2),""),"")</f>
        <v/>
      </c>
      <c r="V33" s="110"/>
      <c r="W33" s="157" t="str">
        <f t="shared" si="7"/>
        <v/>
      </c>
      <c r="X33" s="492"/>
      <c r="Y33" s="493"/>
      <c r="Z33" s="240"/>
      <c r="AA33" s="240"/>
      <c r="AB33" s="240"/>
      <c r="AC33" s="240"/>
      <c r="AH33" t="s">
        <v>294</v>
      </c>
      <c r="AR33" t="s">
        <v>718</v>
      </c>
      <c r="AX33" t="s">
        <v>294</v>
      </c>
      <c r="AZ33" t="s">
        <v>744</v>
      </c>
      <c r="BF33" t="s">
        <v>743</v>
      </c>
    </row>
    <row r="34" spans="5:58" ht="20.100000000000001" customHeight="1">
      <c r="E34" s="88" t="s">
        <v>42</v>
      </c>
      <c r="F34" s="198" t="s">
        <v>52</v>
      </c>
      <c r="H34" s="240"/>
      <c r="I34" s="240"/>
      <c r="J34" s="240"/>
      <c r="K34" s="110"/>
      <c r="L34" s="163" t="str">
        <f t="shared" si="8"/>
        <v/>
      </c>
      <c r="M34" s="179" t="str">
        <f>+IFERROR(IF(COUNT(L34),ROUND(L34/'Shareholding Pattern'!$L$78*100,2),""),"")</f>
        <v/>
      </c>
      <c r="N34" s="255"/>
      <c r="O34" s="110"/>
      <c r="P34" s="163" t="str">
        <f t="shared" si="9"/>
        <v/>
      </c>
      <c r="Q34" s="153" t="str">
        <f>+IFERROR(IF(COUNT(P34),ROUND(P34/'Shareholding Pattern'!$P$79*100,2),""),"")</f>
        <v/>
      </c>
      <c r="R34" s="240"/>
      <c r="S34" s="240"/>
      <c r="T34" s="163" t="str">
        <f t="shared" si="10"/>
        <v/>
      </c>
      <c r="U34" s="180" t="str">
        <f>+IFERROR(IF(COUNT(L34,T34),ROUND(SUM(L34,T34)/SUM('Shareholding Pattern'!$L$78,'Shareholding Pattern'!$T$78)*100,2),""),"")</f>
        <v/>
      </c>
      <c r="V34" s="110"/>
      <c r="W34" s="157" t="str">
        <f t="shared" si="7"/>
        <v/>
      </c>
      <c r="X34" s="492"/>
      <c r="Y34" s="493"/>
      <c r="Z34" s="240"/>
      <c r="AA34" s="240"/>
      <c r="AB34" s="240"/>
      <c r="AC34" s="240"/>
      <c r="AH34" t="s">
        <v>295</v>
      </c>
      <c r="AR34" t="s">
        <v>181</v>
      </c>
      <c r="AX34" t="s">
        <v>295</v>
      </c>
      <c r="AZ34" t="s">
        <v>209</v>
      </c>
      <c r="BF34" t="s">
        <v>312</v>
      </c>
    </row>
    <row r="35" spans="5:58" ht="20.100000000000001" customHeight="1">
      <c r="E35" s="88" t="s">
        <v>50</v>
      </c>
      <c r="F35" s="198" t="s">
        <v>54</v>
      </c>
      <c r="H35" s="240"/>
      <c r="I35" s="240"/>
      <c r="J35" s="240"/>
      <c r="K35" s="110"/>
      <c r="L35" s="163" t="str">
        <f t="shared" si="8"/>
        <v/>
      </c>
      <c r="M35" s="179" t="str">
        <f>+IFERROR(IF(COUNT(L35),ROUND(L35/'Shareholding Pattern'!$L$78*100,2),""),"")</f>
        <v/>
      </c>
      <c r="N35" s="255"/>
      <c r="O35" s="110"/>
      <c r="P35" s="163" t="str">
        <f t="shared" si="9"/>
        <v/>
      </c>
      <c r="Q35" s="153" t="str">
        <f>+IFERROR(IF(COUNT(P35),ROUND(P35/'Shareholding Pattern'!$P$79*100,2),""),"")</f>
        <v/>
      </c>
      <c r="R35" s="240"/>
      <c r="S35" s="240"/>
      <c r="T35" s="163" t="str">
        <f t="shared" si="10"/>
        <v/>
      </c>
      <c r="U35" s="180" t="str">
        <f>+IFERROR(IF(COUNT(L35,T35),ROUND(SUM(L35,T35)/SUM('Shareholding Pattern'!$L$78,'Shareholding Pattern'!$T$78)*100,2),""),"")</f>
        <v/>
      </c>
      <c r="V35" s="110"/>
      <c r="W35" s="157" t="str">
        <f t="shared" si="7"/>
        <v/>
      </c>
      <c r="X35" s="492"/>
      <c r="Y35" s="493"/>
      <c r="Z35" s="240"/>
      <c r="AA35" s="240"/>
      <c r="AB35" s="240"/>
      <c r="AC35" s="240"/>
      <c r="AH35" t="s">
        <v>296</v>
      </c>
      <c r="AR35" t="s">
        <v>182</v>
      </c>
      <c r="AX35" t="s">
        <v>296</v>
      </c>
      <c r="AZ35" t="s">
        <v>210</v>
      </c>
      <c r="BF35" t="s">
        <v>313</v>
      </c>
    </row>
    <row r="36" spans="5:58" ht="20.100000000000001" customHeight="1">
      <c r="E36" s="88" t="s">
        <v>51</v>
      </c>
      <c r="F36" s="320" t="s">
        <v>651</v>
      </c>
      <c r="H36" s="240"/>
      <c r="I36" s="240"/>
      <c r="J36" s="240"/>
      <c r="K36" s="110"/>
      <c r="L36" s="163" t="str">
        <f t="shared" si="8"/>
        <v/>
      </c>
      <c r="M36" s="179" t="str">
        <f>+IFERROR(IF(COUNT(L36),ROUND(L36/'Shareholding Pattern'!$L$78*100,2),""),"")</f>
        <v/>
      </c>
      <c r="N36" s="255"/>
      <c r="O36" s="110"/>
      <c r="P36" s="163" t="str">
        <f t="shared" si="9"/>
        <v/>
      </c>
      <c r="Q36" s="153" t="str">
        <f>+IFERROR(IF(COUNT(P36),ROUND(P36/'Shareholding Pattern'!$P$79*100,2),""),"")</f>
        <v/>
      </c>
      <c r="R36" s="240"/>
      <c r="S36" s="240"/>
      <c r="T36" s="163" t="str">
        <f t="shared" si="10"/>
        <v/>
      </c>
      <c r="U36" s="180" t="str">
        <f>+IFERROR(IF(COUNT(L36,T36),ROUND(SUM(L36,T36)/SUM('Shareholding Pattern'!$L$78,'Shareholding Pattern'!$T$78)*100,2),""),"")</f>
        <v/>
      </c>
      <c r="V36" s="110"/>
      <c r="W36" s="157" t="str">
        <f t="shared" si="7"/>
        <v/>
      </c>
      <c r="X36" s="492"/>
      <c r="Y36" s="493"/>
      <c r="Z36" s="240"/>
      <c r="AA36" s="240"/>
      <c r="AB36" s="240"/>
      <c r="AC36" s="240"/>
      <c r="AH36" t="s">
        <v>825</v>
      </c>
      <c r="AR36" t="s">
        <v>719</v>
      </c>
      <c r="AX36" t="s">
        <v>825</v>
      </c>
      <c r="AZ36" t="s">
        <v>746</v>
      </c>
      <c r="BF36" t="s">
        <v>745</v>
      </c>
    </row>
    <row r="37" spans="5:58" ht="20.100000000000001" customHeight="1">
      <c r="E37" s="88" t="s">
        <v>53</v>
      </c>
      <c r="F37" s="321" t="s">
        <v>652</v>
      </c>
      <c r="H37" s="240"/>
      <c r="I37" s="240"/>
      <c r="J37" s="240"/>
      <c r="K37" s="110"/>
      <c r="L37" s="163" t="str">
        <f t="shared" si="8"/>
        <v/>
      </c>
      <c r="M37" s="179" t="str">
        <f>+IFERROR(IF(COUNT(L37),ROUND(L37/'Shareholding Pattern'!$L$78*100,2),""),"")</f>
        <v/>
      </c>
      <c r="N37" s="255"/>
      <c r="O37" s="110"/>
      <c r="P37" s="163" t="str">
        <f t="shared" si="9"/>
        <v/>
      </c>
      <c r="Q37" s="153" t="str">
        <f>+IFERROR(IF(COUNT(P37),ROUND(P37/'Shareholding Pattern'!$P$79*100,2),""),"")</f>
        <v/>
      </c>
      <c r="R37" s="240"/>
      <c r="S37" s="240"/>
      <c r="T37" s="163" t="str">
        <f t="shared" si="10"/>
        <v/>
      </c>
      <c r="U37" s="180" t="str">
        <f>+IFERROR(IF(COUNT(L37,T37),ROUND(SUM(L37,T37)/SUM('Shareholding Pattern'!$L$78,'Shareholding Pattern'!$T$78)*100,2),""),"")</f>
        <v/>
      </c>
      <c r="V37" s="110"/>
      <c r="W37" s="157" t="str">
        <f t="shared" si="7"/>
        <v/>
      </c>
      <c r="X37" s="492"/>
      <c r="Y37" s="493"/>
      <c r="Z37" s="240"/>
      <c r="AA37" s="240"/>
      <c r="AB37" s="240"/>
      <c r="AC37" s="240"/>
      <c r="AH37" t="s">
        <v>826</v>
      </c>
      <c r="AR37" t="s">
        <v>720</v>
      </c>
      <c r="AX37" t="s">
        <v>826</v>
      </c>
      <c r="AZ37" t="s">
        <v>748</v>
      </c>
      <c r="BF37" t="s">
        <v>747</v>
      </c>
    </row>
    <row r="38" spans="5:58" ht="20.100000000000001" customHeight="1">
      <c r="E38" s="315" t="s">
        <v>55</v>
      </c>
      <c r="F38" s="198" t="s">
        <v>62</v>
      </c>
      <c r="H38" s="240"/>
      <c r="I38" s="240"/>
      <c r="J38" s="240"/>
      <c r="K38" s="110"/>
      <c r="L38" s="163" t="str">
        <f t="shared" si="8"/>
        <v/>
      </c>
      <c r="M38" s="179" t="str">
        <f>+IFERROR(IF(COUNT(L38),ROUND(L38/'Shareholding Pattern'!$L$78*100,2),""),"")</f>
        <v/>
      </c>
      <c r="N38" s="255"/>
      <c r="O38" s="110"/>
      <c r="P38" s="163" t="str">
        <f t="shared" si="9"/>
        <v/>
      </c>
      <c r="Q38" s="153" t="str">
        <f>+IFERROR(IF(COUNT(P38),ROUND(P38/'Shareholding Pattern'!$P$79*100,2),""),"")</f>
        <v/>
      </c>
      <c r="R38" s="240"/>
      <c r="S38" s="240"/>
      <c r="T38" s="163" t="str">
        <f t="shared" si="10"/>
        <v/>
      </c>
      <c r="U38" s="180" t="str">
        <f>+IFERROR(IF(COUNT(L38,T38),ROUND(SUM(L38,T38)/SUM('Shareholding Pattern'!$L$78,'Shareholding Pattern'!$T$78)*100,2),""),"")</f>
        <v/>
      </c>
      <c r="V38" s="110"/>
      <c r="W38" s="157" t="str">
        <f t="shared" si="7"/>
        <v/>
      </c>
      <c r="X38" s="492"/>
      <c r="Y38" s="493"/>
      <c r="Z38" s="240"/>
      <c r="AA38" s="240"/>
      <c r="AB38" s="240"/>
      <c r="AC38" s="240"/>
      <c r="AH38" t="s">
        <v>197</v>
      </c>
      <c r="AR38" t="s">
        <v>183</v>
      </c>
      <c r="AX38" t="s">
        <v>197</v>
      </c>
      <c r="AZ38" t="s">
        <v>331</v>
      </c>
      <c r="BF38" t="s">
        <v>314</v>
      </c>
    </row>
    <row r="39" spans="5:58" ht="20.100000000000001" customHeight="1">
      <c r="E39" s="88" t="s">
        <v>669</v>
      </c>
      <c r="F39" s="322" t="s">
        <v>653</v>
      </c>
      <c r="H39" s="240"/>
      <c r="I39" s="240"/>
      <c r="J39" s="240"/>
      <c r="K39" s="110"/>
      <c r="L39" s="163" t="str">
        <f t="shared" si="8"/>
        <v/>
      </c>
      <c r="M39" s="179" t="str">
        <f>+IFERROR(IF(COUNT(L39),ROUND(L39/'Shareholding Pattern'!$L$78*100,2),""),"")</f>
        <v/>
      </c>
      <c r="N39" s="255"/>
      <c r="O39" s="110"/>
      <c r="P39" s="163" t="str">
        <f t="shared" si="9"/>
        <v/>
      </c>
      <c r="Q39" s="153" t="str">
        <f>+IFERROR(IF(COUNT(P39),ROUND(P39/'Shareholding Pattern'!$P$79*100,2),""),"")</f>
        <v/>
      </c>
      <c r="R39" s="240"/>
      <c r="S39" s="240"/>
      <c r="T39" s="163" t="str">
        <f t="shared" si="10"/>
        <v/>
      </c>
      <c r="U39" s="180" t="str">
        <f>+IFERROR(IF(COUNT(L39,T39),ROUND(SUM(L39,T39)/SUM('Shareholding Pattern'!$L$78,'Shareholding Pattern'!$T$78)*100,2),""),"")</f>
        <v/>
      </c>
      <c r="V39" s="110"/>
      <c r="W39" s="157" t="str">
        <f t="shared" si="7"/>
        <v/>
      </c>
      <c r="X39" s="492"/>
      <c r="Y39" s="493"/>
      <c r="Z39" s="240"/>
      <c r="AA39" s="240"/>
      <c r="AB39" s="240"/>
      <c r="AC39" s="240"/>
      <c r="AH39" t="s">
        <v>653</v>
      </c>
      <c r="AR39" t="s">
        <v>721</v>
      </c>
      <c r="AX39" t="s">
        <v>653</v>
      </c>
      <c r="AZ39" t="s">
        <v>751</v>
      </c>
      <c r="BF39" t="s">
        <v>749</v>
      </c>
    </row>
    <row r="40" spans="5:58" ht="20.100000000000001" customHeight="1">
      <c r="E40" s="94" t="s">
        <v>670</v>
      </c>
      <c r="F40" s="200" t="s">
        <v>33</v>
      </c>
      <c r="H40" s="240"/>
      <c r="I40" s="240"/>
      <c r="J40" s="240"/>
      <c r="K40" s="110"/>
      <c r="L40" s="163" t="str">
        <f t="shared" si="8"/>
        <v/>
      </c>
      <c r="M40" s="179" t="str">
        <f>+IFERROR(IF(COUNT(L40),ROUND(L40/'Shareholding Pattern'!$L$78*100,2),""),"")</f>
        <v/>
      </c>
      <c r="N40" s="255"/>
      <c r="O40" s="110"/>
      <c r="P40" s="163" t="str">
        <f t="shared" si="9"/>
        <v/>
      </c>
      <c r="Q40" s="153" t="str">
        <f>+IFERROR(IF(COUNT(P40),ROUND(P40/'Shareholding Pattern'!$P$79*100,2),""),"")</f>
        <v/>
      </c>
      <c r="R40" s="240"/>
      <c r="S40" s="240"/>
      <c r="T40" s="163" t="str">
        <f t="shared" si="10"/>
        <v/>
      </c>
      <c r="U40" s="180" t="str">
        <f>+IFERROR(IF(COUNT(L40,T40),ROUND(SUM(L40,T40)/SUM('Shareholding Pattern'!$L$78,'Shareholding Pattern'!$T$78)*100,2),""),"")</f>
        <v/>
      </c>
      <c r="V40" s="110"/>
      <c r="W40" s="157" t="str">
        <f t="shared" si="7"/>
        <v/>
      </c>
      <c r="X40" s="492"/>
      <c r="Y40" s="493"/>
      <c r="Z40" s="240"/>
      <c r="AA40" s="240"/>
      <c r="AB40" s="240"/>
      <c r="AC40" s="240"/>
      <c r="AH40" t="s">
        <v>297</v>
      </c>
      <c r="AR40" t="s">
        <v>722</v>
      </c>
      <c r="AX40" t="s">
        <v>297</v>
      </c>
      <c r="AZ40" t="s">
        <v>752</v>
      </c>
      <c r="BF40" t="s">
        <v>750</v>
      </c>
    </row>
    <row r="41" spans="5:58" ht="20.100000000000001" customHeight="1">
      <c r="E41" s="463" t="s">
        <v>56</v>
      </c>
      <c r="F41" s="463"/>
      <c r="G41" s="463"/>
      <c r="H41" s="52">
        <f>+IFERROR(IF(COUNT(H30:H40),ROUND(SUM(H30:H40),0),""),"")</f>
        <v>1</v>
      </c>
      <c r="I41" s="52">
        <f t="shared" ref="I41:K41" si="11">+IFERROR(IF(COUNT(I30:I40),ROUND(SUM(I30:I40),0),""),"")</f>
        <v>300</v>
      </c>
      <c r="J41" s="52" t="str">
        <f t="shared" si="11"/>
        <v/>
      </c>
      <c r="K41" s="52" t="str">
        <f t="shared" si="11"/>
        <v/>
      </c>
      <c r="L41" s="52">
        <f>+IFERROR(IF(COUNT(I41:K41),ROUND(SUM(I41:K41),0),""),"")</f>
        <v>300</v>
      </c>
      <c r="M41" s="147">
        <f>+IFERROR(IF(COUNT(L41),ROUND(L41/'Shareholding Pattern'!$L$78*100,2),""),"")</f>
        <v>0</v>
      </c>
      <c r="N41" s="52">
        <f>+IFERROR(IF(COUNT(N30:N40),ROUND(SUM(N30:N40),0),""),"")</f>
        <v>300</v>
      </c>
      <c r="O41" s="52" t="str">
        <f>+IFERROR(IF(COUNT(O30:O40),ROUND(SUM(O30:O40),0),""),"")</f>
        <v/>
      </c>
      <c r="P41" s="164">
        <f>+IFERROR(IF(COUNT(N41:O41),ROUND(SUM(N41:O41),0),""),"")</f>
        <v>300</v>
      </c>
      <c r="Q41" s="154">
        <f>+IFERROR(IF(COUNT(P41),ROUND(P41/'Shareholding Pattern'!$P$79*100,2),""),"")</f>
        <v>0</v>
      </c>
      <c r="R41" s="52" t="str">
        <f>+IFERROR(IF(COUNT(R30:R40),ROUND(SUM(R30:R40),0),""),"")</f>
        <v/>
      </c>
      <c r="S41" s="52" t="str">
        <f>+IFERROR(IF(COUNT(S30:S40),ROUND(SUM(S30:S40),0),""),"")</f>
        <v/>
      </c>
      <c r="T41" s="164" t="str">
        <f>+IFERROR(IF(COUNT(R41:S41),ROUND(SUM(R41:S41),0),""),"")</f>
        <v/>
      </c>
      <c r="U41" s="137">
        <f>+IFERROR(IF(COUNT(L41,T41),ROUND(SUM(L41,T41)/SUM('Shareholding Pattern'!$L$78,'Shareholding Pattern'!$T$78)*100,2),""),"")</f>
        <v>0</v>
      </c>
      <c r="V41" s="52" t="str">
        <f>+IFERROR(IF(COUNT(V30:V40),ROUND(SUM(V30:V40),0),""),"")</f>
        <v/>
      </c>
      <c r="W41" s="159" t="str">
        <f>+IFERROR(IF(COUNT(V41),ROUND(SUM(V41)/SUM(L41)*100,2),""),0)</f>
        <v/>
      </c>
      <c r="X41" s="494"/>
      <c r="Y41" s="495"/>
      <c r="Z41" s="52">
        <f>+IFERROR(IF(COUNT(Z30:Z40),ROUND(SUM(Z30:Z40),0),""),"")</f>
        <v>0</v>
      </c>
      <c r="AA41" s="52">
        <f t="shared" ref="AA41:AC41" si="12">+IFERROR(IF(COUNT(AA30:AA40),ROUND(SUM(AA30:AA40),0),""),"")</f>
        <v>0</v>
      </c>
      <c r="AB41" s="52">
        <f t="shared" si="12"/>
        <v>0</v>
      </c>
      <c r="AC41" s="52">
        <f t="shared" si="12"/>
        <v>0</v>
      </c>
      <c r="AR41" t="s">
        <v>804</v>
      </c>
    </row>
    <row r="42" spans="5:58" ht="20.100000000000001" customHeight="1">
      <c r="E42" s="86" t="s">
        <v>36</v>
      </c>
      <c r="F42" s="466" t="s">
        <v>655</v>
      </c>
      <c r="G42" s="467"/>
      <c r="H42" s="467"/>
      <c r="I42" s="467"/>
      <c r="J42" s="467"/>
      <c r="K42" s="467"/>
      <c r="L42" s="467"/>
      <c r="M42" s="467"/>
      <c r="N42" s="467"/>
      <c r="O42" s="467"/>
      <c r="P42" s="467"/>
      <c r="Q42" s="467"/>
      <c r="R42" s="467"/>
      <c r="S42" s="467"/>
      <c r="T42" s="467"/>
      <c r="U42" s="467"/>
      <c r="V42" s="467"/>
      <c r="W42" s="467"/>
      <c r="X42" s="467"/>
      <c r="Y42" s="467"/>
      <c r="Z42" s="467"/>
      <c r="AA42" s="467"/>
      <c r="AB42" s="467"/>
      <c r="AC42" s="468"/>
    </row>
    <row r="43" spans="5:58" ht="20.100000000000001" customHeight="1">
      <c r="E43" s="88" t="s">
        <v>26</v>
      </c>
      <c r="F43" s="323" t="s">
        <v>656</v>
      </c>
      <c r="H43" s="240"/>
      <c r="I43" s="240"/>
      <c r="J43" s="240"/>
      <c r="K43" s="110"/>
      <c r="L43" s="163" t="str">
        <f t="shared" si="8"/>
        <v/>
      </c>
      <c r="M43" s="179" t="str">
        <f>+IFERROR(IF(COUNT(L43),ROUND(L43/'Shareholding Pattern'!$L$78*100,2),""),"")</f>
        <v/>
      </c>
      <c r="N43" s="255"/>
      <c r="O43" s="110"/>
      <c r="P43" s="163" t="str">
        <f t="shared" si="9"/>
        <v/>
      </c>
      <c r="Q43" s="153" t="str">
        <f>+IFERROR(IF(COUNT(P43),ROUND(P43/'Shareholding Pattern'!$P$79*100,2),""),"")</f>
        <v/>
      </c>
      <c r="R43" s="240"/>
      <c r="S43" s="240"/>
      <c r="T43" s="163" t="str">
        <f>+IFERROR(IF(COUNT(R43,S43),ROUND(SUM(R43,S43),0),""),"")</f>
        <v/>
      </c>
      <c r="U43" s="180" t="str">
        <f>+IFERROR(IF(COUNT(L43,T43),ROUND(SUM(L43,T43)/SUM('Shareholding Pattern'!$L$78,'Shareholding Pattern'!$T$78)*100,2),""),"")</f>
        <v/>
      </c>
      <c r="V43" s="110"/>
      <c r="W43" s="157" t="str">
        <f t="shared" si="7"/>
        <v/>
      </c>
      <c r="X43" s="490"/>
      <c r="Y43" s="491"/>
      <c r="Z43" s="240"/>
      <c r="AA43" s="240"/>
      <c r="AB43" s="240"/>
      <c r="AC43" s="240"/>
      <c r="AH43" t="s">
        <v>656</v>
      </c>
      <c r="AR43" t="s">
        <v>723</v>
      </c>
      <c r="AX43" t="s">
        <v>656</v>
      </c>
      <c r="AZ43" t="s">
        <v>754</v>
      </c>
      <c r="BF43" t="s">
        <v>753</v>
      </c>
    </row>
    <row r="44" spans="5:58" ht="20.100000000000001" customHeight="1">
      <c r="E44" s="88" t="s">
        <v>28</v>
      </c>
      <c r="F44" s="198" t="s">
        <v>49</v>
      </c>
      <c r="H44" s="240"/>
      <c r="I44" s="240"/>
      <c r="J44" s="240"/>
      <c r="K44" s="110"/>
      <c r="L44" s="163" t="str">
        <f t="shared" si="8"/>
        <v/>
      </c>
      <c r="M44" s="179" t="str">
        <f>+IFERROR(IF(COUNT(L44),ROUND(L44/'Shareholding Pattern'!$L$78*100,2),""),"")</f>
        <v/>
      </c>
      <c r="N44" s="255"/>
      <c r="O44" s="110"/>
      <c r="P44" s="163" t="str">
        <f t="shared" si="9"/>
        <v/>
      </c>
      <c r="Q44" s="153" t="str">
        <f>+IFERROR(IF(COUNT(P44),ROUND(P44/'Shareholding Pattern'!$P$79*100,2),""),"")</f>
        <v/>
      </c>
      <c r="R44" s="240"/>
      <c r="S44" s="240"/>
      <c r="T44" s="163" t="str">
        <f t="shared" ref="T44:T47" si="13">+IFERROR(IF(COUNT(R44,S44),ROUND(SUM(R44,S44),0),""),"")</f>
        <v/>
      </c>
      <c r="U44" s="180" t="str">
        <f>+IFERROR(IF(COUNT(L44,T44),ROUND(SUM(L44,T44)/SUM('Shareholding Pattern'!$L$78,'Shareholding Pattern'!$T$78)*100,2),""),"")</f>
        <v/>
      </c>
      <c r="V44" s="110"/>
      <c r="W44" s="157" t="str">
        <f t="shared" si="7"/>
        <v/>
      </c>
      <c r="X44" s="492"/>
      <c r="Y44" s="493"/>
      <c r="Z44" s="240"/>
      <c r="AA44" s="240"/>
      <c r="AB44" s="240"/>
      <c r="AC44" s="240"/>
      <c r="AH44" t="s">
        <v>292</v>
      </c>
      <c r="AR44" t="s">
        <v>180</v>
      </c>
      <c r="AX44" t="s">
        <v>292</v>
      </c>
      <c r="AZ44" t="s">
        <v>208</v>
      </c>
      <c r="BF44" t="s">
        <v>311</v>
      </c>
    </row>
    <row r="45" spans="5:58" ht="20.100000000000001" customHeight="1">
      <c r="E45" s="88" t="s">
        <v>30</v>
      </c>
      <c r="F45" s="324" t="s">
        <v>652</v>
      </c>
      <c r="H45" s="240"/>
      <c r="I45" s="240"/>
      <c r="J45" s="240"/>
      <c r="K45" s="110"/>
      <c r="L45" s="163" t="str">
        <f t="shared" si="8"/>
        <v/>
      </c>
      <c r="M45" s="179" t="str">
        <f>+IFERROR(IF(COUNT(L45),ROUND(L45/'Shareholding Pattern'!$L$78*100,2),""),"")</f>
        <v/>
      </c>
      <c r="N45" s="255"/>
      <c r="O45" s="110"/>
      <c r="P45" s="163" t="str">
        <f t="shared" si="9"/>
        <v/>
      </c>
      <c r="Q45" s="153" t="str">
        <f>+IFERROR(IF(COUNT(P45),ROUND(P45/'Shareholding Pattern'!$P$79*100,2),""),"")</f>
        <v/>
      </c>
      <c r="R45" s="240"/>
      <c r="S45" s="240"/>
      <c r="T45" s="163" t="str">
        <f t="shared" si="13"/>
        <v/>
      </c>
      <c r="U45" s="180" t="str">
        <f>+IFERROR(IF(COUNT(L45,T45),ROUND(SUM(L45,T45)/SUM('Shareholding Pattern'!$L$78,'Shareholding Pattern'!$T$78)*100,2),""),"")</f>
        <v/>
      </c>
      <c r="V45" s="110"/>
      <c r="W45" s="157" t="str">
        <f t="shared" si="7"/>
        <v/>
      </c>
      <c r="X45" s="492"/>
      <c r="Y45" s="493"/>
      <c r="Z45" s="240"/>
      <c r="AA45" s="240"/>
      <c r="AB45" s="240"/>
      <c r="AC45" s="240"/>
      <c r="AH45" t="s">
        <v>690</v>
      </c>
      <c r="AR45" t="s">
        <v>724</v>
      </c>
      <c r="AX45" t="s">
        <v>690</v>
      </c>
      <c r="AZ45" t="s">
        <v>756</v>
      </c>
      <c r="BF45" t="s">
        <v>755</v>
      </c>
    </row>
    <row r="46" spans="5:58" ht="20.100000000000001" customHeight="1">
      <c r="E46" s="88" t="s">
        <v>32</v>
      </c>
      <c r="F46" s="198" t="s">
        <v>647</v>
      </c>
      <c r="H46" s="240"/>
      <c r="I46" s="240"/>
      <c r="J46" s="240"/>
      <c r="K46" s="110"/>
      <c r="L46" s="163" t="str">
        <f t="shared" si="8"/>
        <v/>
      </c>
      <c r="M46" s="179" t="str">
        <f>+IFERROR(IF(COUNT(L46),ROUND(L46/'Shareholding Pattern'!$L$78*100,2),""),"")</f>
        <v/>
      </c>
      <c r="N46" s="255"/>
      <c r="O46" s="110"/>
      <c r="P46" s="163" t="str">
        <f t="shared" si="9"/>
        <v/>
      </c>
      <c r="Q46" s="153" t="str">
        <f>+IFERROR(IF(COUNT(P46),ROUND(P46/'Shareholding Pattern'!$P$79*100,2),""),"")</f>
        <v/>
      </c>
      <c r="R46" s="240"/>
      <c r="S46" s="240"/>
      <c r="T46" s="163" t="str">
        <f t="shared" si="13"/>
        <v/>
      </c>
      <c r="U46" s="180" t="str">
        <f>+IFERROR(IF(COUNT(L46,T46),ROUND(SUM(L46,T46)/SUM('Shareholding Pattern'!$L$78,'Shareholding Pattern'!$T$78)*100,2),""),"")</f>
        <v/>
      </c>
      <c r="V46" s="110"/>
      <c r="W46" s="157" t="str">
        <f t="shared" si="7"/>
        <v/>
      </c>
      <c r="X46" s="492"/>
      <c r="Y46" s="493"/>
      <c r="Z46" s="240"/>
      <c r="AA46" s="240"/>
      <c r="AB46" s="240"/>
      <c r="AC46" s="240"/>
      <c r="AH46" t="s">
        <v>293</v>
      </c>
      <c r="AR46" t="s">
        <v>725</v>
      </c>
      <c r="AX46" t="s">
        <v>293</v>
      </c>
      <c r="AZ46" t="s">
        <v>758</v>
      </c>
      <c r="BF46" t="s">
        <v>757</v>
      </c>
    </row>
    <row r="47" spans="5:58" ht="20.100000000000001" customHeight="1">
      <c r="E47" s="88" t="s">
        <v>42</v>
      </c>
      <c r="F47" s="325" t="s">
        <v>657</v>
      </c>
      <c r="H47" s="240"/>
      <c r="I47" s="240"/>
      <c r="J47" s="240"/>
      <c r="K47" s="110"/>
      <c r="L47" s="163" t="str">
        <f t="shared" si="8"/>
        <v/>
      </c>
      <c r="M47" s="179" t="str">
        <f>+IFERROR(IF(COUNT(L47),ROUND(L47/'Shareholding Pattern'!$L$78*100,2),""),"")</f>
        <v/>
      </c>
      <c r="N47" s="255"/>
      <c r="O47" s="110"/>
      <c r="P47" s="163" t="str">
        <f t="shared" si="9"/>
        <v/>
      </c>
      <c r="Q47" s="153" t="str">
        <f>+IFERROR(IF(COUNT(P47),ROUND(P47/'Shareholding Pattern'!$P$79*100,2),""),"")</f>
        <v/>
      </c>
      <c r="R47" s="240"/>
      <c r="S47" s="240"/>
      <c r="T47" s="163" t="str">
        <f t="shared" si="13"/>
        <v/>
      </c>
      <c r="U47" s="180" t="str">
        <f>+IFERROR(IF(COUNT(L47,T47),ROUND(SUM(L47,T47)/SUM('Shareholding Pattern'!$L$78,'Shareholding Pattern'!$T$78)*100,2),""),"")</f>
        <v/>
      </c>
      <c r="V47" s="110"/>
      <c r="W47" s="157" t="str">
        <f t="shared" si="7"/>
        <v/>
      </c>
      <c r="X47" s="492"/>
      <c r="Y47" s="493"/>
      <c r="Z47" s="240"/>
      <c r="AA47" s="240"/>
      <c r="AB47" s="240"/>
      <c r="AC47" s="240"/>
      <c r="AH47" t="s">
        <v>693</v>
      </c>
      <c r="AR47" t="s">
        <v>726</v>
      </c>
      <c r="AX47" t="s">
        <v>693</v>
      </c>
      <c r="AZ47" t="s">
        <v>760</v>
      </c>
      <c r="BF47" t="s">
        <v>759</v>
      </c>
    </row>
    <row r="48" spans="5:58" ht="28.8">
      <c r="E48" s="316" t="s">
        <v>50</v>
      </c>
      <c r="F48" s="199" t="s">
        <v>64</v>
      </c>
      <c r="H48" s="240"/>
      <c r="I48" s="240"/>
      <c r="J48" s="240"/>
      <c r="K48" s="110"/>
      <c r="L48" s="163" t="str">
        <f t="shared" si="8"/>
        <v/>
      </c>
      <c r="M48" s="179" t="str">
        <f>+IFERROR(IF(COUNT(L48),ROUND(L48/'Shareholding Pattern'!$L$78*100,2),""),"")</f>
        <v/>
      </c>
      <c r="N48" s="255"/>
      <c r="O48" s="110"/>
      <c r="P48" s="163" t="str">
        <f t="shared" si="9"/>
        <v/>
      </c>
      <c r="Q48" s="153" t="str">
        <f>+IFERROR(IF(COUNT(P48),ROUND(P48/'Shareholding Pattern'!$P$79*100,2),""),"")</f>
        <v/>
      </c>
      <c r="R48" s="240"/>
      <c r="S48" s="240"/>
      <c r="T48" s="163" t="str">
        <f t="shared" si="10"/>
        <v/>
      </c>
      <c r="U48" s="180" t="str">
        <f>+IFERROR(IF(COUNT(L48,T48),ROUND(SUM(L48,T48)/SUM('Shareholding Pattern'!$L$78,'Shareholding Pattern'!$T$78)*100,2),""),"")</f>
        <v/>
      </c>
      <c r="V48" s="110"/>
      <c r="W48" s="157" t="str">
        <f t="shared" si="7"/>
        <v/>
      </c>
      <c r="X48" s="492"/>
      <c r="Y48" s="493"/>
      <c r="Z48" s="240"/>
      <c r="AA48" s="240"/>
      <c r="AB48" s="240"/>
      <c r="AC48" s="240"/>
      <c r="AH48" t="s">
        <v>797</v>
      </c>
      <c r="AR48" t="s">
        <v>184</v>
      </c>
      <c r="AX48" t="s">
        <v>797</v>
      </c>
      <c r="AZ48" t="s">
        <v>762</v>
      </c>
      <c r="BF48" t="s">
        <v>761</v>
      </c>
    </row>
    <row r="49" spans="5:58" ht="20.100000000000001" customHeight="1">
      <c r="E49" s="94" t="s">
        <v>51</v>
      </c>
      <c r="F49" s="326" t="s">
        <v>33</v>
      </c>
      <c r="H49" s="240"/>
      <c r="I49" s="240"/>
      <c r="J49" s="240"/>
      <c r="K49" s="110"/>
      <c r="L49" s="163" t="str">
        <f>+IFERROR(IF(COUNT(I49:K49),ROUND(SUM(I49:K49),0),""),"")</f>
        <v/>
      </c>
      <c r="M49" s="179" t="str">
        <f>+IFERROR(IF(COUNT(L49),ROUND(L49/'Shareholding Pattern'!$L$78*100,2),""),"")</f>
        <v/>
      </c>
      <c r="N49" s="255"/>
      <c r="O49" s="110"/>
      <c r="P49" s="163" t="str">
        <f>+IFERROR(IF(COUNT(N49:O49),ROUND(SUM(N49:O49),0),""),"")</f>
        <v/>
      </c>
      <c r="Q49" s="153" t="str">
        <f>+IFERROR(IF(COUNT(P49),ROUND(P49/'Shareholding Pattern'!$P$79*100,2),""),"")</f>
        <v/>
      </c>
      <c r="R49" s="240"/>
      <c r="S49" s="240"/>
      <c r="T49" s="163" t="str">
        <f>+IFERROR(IF(COUNT(R49:S49),ROUND(SUM(R49:S49),0),""),"")</f>
        <v/>
      </c>
      <c r="U49" s="180" t="str">
        <f>+IFERROR(IF(COUNT(L49,T49),ROUND(SUM(L49,T49)/SUM('Shareholding Pattern'!$L$78,'Shareholding Pattern'!$T$78)*100,2),""),"")</f>
        <v/>
      </c>
      <c r="V49" s="110"/>
      <c r="W49" s="157" t="str">
        <f>+IFERROR(IF(COUNT(V49),ROUND(SUM(V49)/SUM(L49)*100,2),""),0)</f>
        <v/>
      </c>
      <c r="X49" s="492"/>
      <c r="Y49" s="493"/>
      <c r="Z49" s="240"/>
      <c r="AA49" s="240"/>
      <c r="AB49" s="240"/>
      <c r="AC49" s="240"/>
      <c r="AH49" t="s">
        <v>827</v>
      </c>
      <c r="AR49" t="s">
        <v>727</v>
      </c>
      <c r="AX49" t="s">
        <v>827</v>
      </c>
      <c r="AZ49" t="s">
        <v>764</v>
      </c>
      <c r="BF49" t="s">
        <v>763</v>
      </c>
    </row>
    <row r="50" spans="5:58" ht="20.100000000000001" customHeight="1">
      <c r="E50" s="463" t="s">
        <v>60</v>
      </c>
      <c r="F50" s="463"/>
      <c r="G50" s="463"/>
      <c r="H50" s="44" t="str">
        <f>+IFERROR(IF(COUNT(H43:H49),ROUND(SUM(H43:H49),0),""),"")</f>
        <v/>
      </c>
      <c r="I50" s="44" t="str">
        <f t="shared" ref="I50:K50" si="14">+IFERROR(IF(COUNT(I43:I49),ROUND(SUM(I43:I49),0),""),"")</f>
        <v/>
      </c>
      <c r="J50" s="44" t="str">
        <f t="shared" si="14"/>
        <v/>
      </c>
      <c r="K50" s="44" t="str">
        <f t="shared" si="14"/>
        <v/>
      </c>
      <c r="L50" s="164" t="str">
        <f t="shared" ref="L50" si="15">+IFERROR(IF(COUNT(I50:K50),ROUND(SUM(I50:K50),0),""),"")</f>
        <v/>
      </c>
      <c r="M50" s="147" t="str">
        <f>+IFERROR(IF(COUNT(L50),ROUND(L50/'Shareholding Pattern'!$L$78*100,2),""),"")</f>
        <v/>
      </c>
      <c r="N50" s="44" t="str">
        <f t="shared" ref="N50" si="16">+IFERROR(IF(COUNT(N43:N49),ROUND(SUM(N43:N49),0),""),"")</f>
        <v/>
      </c>
      <c r="O50" s="44" t="str">
        <f t="shared" ref="O50" si="17">+IFERROR(IF(COUNT(O43:O49),ROUND(SUM(O43:O49),0),""),"")</f>
        <v/>
      </c>
      <c r="P50" s="164" t="str">
        <f>+IFERROR(IF(COUNT(N50:O50),ROUND(SUM(N50:O50),0),""),"")</f>
        <v/>
      </c>
      <c r="Q50" s="155" t="str">
        <f>+IFERROR(IF(COUNT(P50),ROUND(P50/'Shareholding Pattern'!$P$79*100,2),""),"")</f>
        <v/>
      </c>
      <c r="R50" s="44" t="str">
        <f t="shared" ref="R50" si="18">+IFERROR(IF(COUNT(R43:R49),ROUND(SUM(R43:R49),0),""),"")</f>
        <v/>
      </c>
      <c r="S50" s="44" t="str">
        <f t="shared" ref="S50:V50" si="19">+IFERROR(IF(COUNT(S43:S49),ROUND(SUM(S43:S49),0),""),"")</f>
        <v/>
      </c>
      <c r="T50" s="164" t="str">
        <f>+IFERROR(IF(COUNT(R50:S50),ROUND(SUM(R50:S50),0),""),"")</f>
        <v/>
      </c>
      <c r="U50" s="137" t="str">
        <f>+IFERROR(IF(COUNT(L50,T50),ROUND(SUM(L50,T50)/SUM('Shareholding Pattern'!$L$78,'Shareholding Pattern'!$T$78)*100,2),""),"")</f>
        <v/>
      </c>
      <c r="V50" s="44" t="str">
        <f t="shared" si="19"/>
        <v/>
      </c>
      <c r="W50" s="159" t="str">
        <f>+IFERROR(IF(COUNT(V50),ROUND(SUM(V50)/SUM(L50)*100,2),""),0)</f>
        <v/>
      </c>
      <c r="X50" s="494"/>
      <c r="Y50" s="495"/>
      <c r="Z50" s="44" t="str">
        <f t="shared" ref="Z50" si="20">+IFERROR(IF(COUNT(Z43:Z49),ROUND(SUM(Z43:Z49),0),""),"")</f>
        <v/>
      </c>
      <c r="AA50" s="44" t="str">
        <f t="shared" ref="AA50" si="21">+IFERROR(IF(COUNT(AA43:AA49),ROUND(SUM(AA43:AA49),0),""),"")</f>
        <v/>
      </c>
      <c r="AB50" s="44" t="str">
        <f t="shared" ref="AB50" si="22">+IFERROR(IF(COUNT(AB43:AB49),ROUND(SUM(AB43:AB49),0),""),"")</f>
        <v/>
      </c>
      <c r="AC50" s="44" t="str">
        <f t="shared" ref="AC50" si="23">+IFERROR(IF(COUNT(AC43:AC49),ROUND(SUM(AC43:AC49),0),""),"")</f>
        <v/>
      </c>
      <c r="AR50" t="s">
        <v>837</v>
      </c>
    </row>
    <row r="51" spans="5:58" ht="20.100000000000001" customHeight="1">
      <c r="E51" s="86" t="s">
        <v>671</v>
      </c>
      <c r="F51" s="466" t="s">
        <v>658</v>
      </c>
      <c r="G51" s="467"/>
      <c r="H51" s="467"/>
      <c r="I51" s="467"/>
      <c r="J51" s="467"/>
      <c r="K51" s="467"/>
      <c r="L51" s="467"/>
      <c r="M51" s="467"/>
      <c r="N51" s="467"/>
      <c r="O51" s="467"/>
      <c r="P51" s="467"/>
      <c r="Q51" s="467"/>
      <c r="R51" s="467"/>
      <c r="S51" s="467"/>
      <c r="T51" s="467"/>
      <c r="U51" s="467"/>
      <c r="V51" s="467"/>
      <c r="W51" s="467"/>
      <c r="X51" s="467"/>
      <c r="Y51" s="467"/>
      <c r="Z51" s="467"/>
      <c r="AA51" s="467"/>
      <c r="AB51" s="467"/>
      <c r="AC51" s="468"/>
    </row>
    <row r="52" spans="5:58" ht="20.100000000000001" customHeight="1">
      <c r="E52" s="317" t="s">
        <v>26</v>
      </c>
      <c r="F52" s="340" t="s">
        <v>648</v>
      </c>
      <c r="G52" s="334"/>
      <c r="H52" s="333"/>
      <c r="I52" s="240"/>
      <c r="J52" s="240"/>
      <c r="K52" s="240"/>
      <c r="L52" s="183" t="str">
        <f>+IFERROR(IF(COUNT(I52:K52),ROUND(SUM(I52:K52),0),""),"")</f>
        <v/>
      </c>
      <c r="M52" s="341" t="str">
        <f>+IFERROR(IF(COUNT(L52),ROUND(L52/'Shareholding Pattern'!$L$78*100,2),""),"")</f>
        <v/>
      </c>
      <c r="N52" s="240"/>
      <c r="O52" s="240"/>
      <c r="P52" s="163" t="str">
        <f t="shared" ref="P52" si="24">+IFERROR(IF(COUNT(N52:O52),ROUND(SUM(N52:O52),0),""),"")</f>
        <v/>
      </c>
      <c r="Q52" s="89" t="str">
        <f>+IFERROR(IF(COUNT(P52),ROUND(P52/'Shareholding Pattern'!$P$79*100,2),""),"")</f>
        <v/>
      </c>
      <c r="R52" s="240"/>
      <c r="S52" s="240"/>
      <c r="T52" s="163" t="str">
        <f t="shared" ref="T52" si="25">+IFERROR(IF(COUNT(R52:S52),ROUND(SUM(R52:S52),0),""),"")</f>
        <v/>
      </c>
      <c r="U52" s="180" t="str">
        <f>+IFERROR(IF(COUNT(L52,T52),ROUND(SUM(L52,T52)/SUM('Shareholding Pattern'!$L$78,'Shareholding Pattern'!$T$78)*100,2),""),"")</f>
        <v/>
      </c>
      <c r="V52" s="240"/>
      <c r="W52" s="157" t="str">
        <f>+IFERROR(IF(COUNT(V52),ROUND(SUM(V52)/SUM(L52)*100,2),""),0)</f>
        <v/>
      </c>
      <c r="X52" s="490"/>
      <c r="Y52" s="491"/>
      <c r="Z52" s="240"/>
      <c r="AA52" s="240"/>
      <c r="AB52" s="240"/>
      <c r="AC52" s="240"/>
      <c r="AH52" t="s">
        <v>194</v>
      </c>
      <c r="AR52" t="s">
        <v>728</v>
      </c>
      <c r="AX52" t="s">
        <v>194</v>
      </c>
      <c r="AZ52" t="s">
        <v>766</v>
      </c>
      <c r="BF52" t="s">
        <v>765</v>
      </c>
    </row>
    <row r="53" spans="5:58" ht="20.100000000000001" customHeight="1">
      <c r="E53" s="318" t="s">
        <v>28</v>
      </c>
      <c r="F53" s="327" t="s">
        <v>659</v>
      </c>
      <c r="G53" s="313"/>
      <c r="H53" s="240"/>
      <c r="I53" s="240"/>
      <c r="J53" s="240"/>
      <c r="K53" s="240"/>
      <c r="L53" s="183" t="str">
        <f t="shared" ref="L53:L54" si="26">+IFERROR(IF(COUNT(I53:K53),ROUND(SUM(I53:K53),0),""),"")</f>
        <v/>
      </c>
      <c r="M53" s="341" t="str">
        <f>+IFERROR(IF(COUNT(L53),ROUND(L53/'Shareholding Pattern'!$L$78*100,2),""),"")</f>
        <v/>
      </c>
      <c r="N53" s="240"/>
      <c r="O53" s="240"/>
      <c r="P53" s="163" t="str">
        <f t="shared" ref="P53:P54" si="27">+IFERROR(IF(COUNT(N53:O53),ROUND(SUM(N53:O53),0),""),"")</f>
        <v/>
      </c>
      <c r="Q53" s="89" t="str">
        <f>+IFERROR(IF(COUNT(P53),ROUND(P53/'Shareholding Pattern'!$P$79*100,2),""),"")</f>
        <v/>
      </c>
      <c r="R53" s="240"/>
      <c r="S53" s="240"/>
      <c r="T53" s="163" t="str">
        <f t="shared" ref="T53:T54" si="28">+IFERROR(IF(COUNT(R53:S53),ROUND(SUM(R53:S53),0),""),"")</f>
        <v/>
      </c>
      <c r="U53" s="180" t="str">
        <f>+IFERROR(IF(COUNT(L53,T53),ROUND(SUM(L53,T53)/SUM('Shareholding Pattern'!$L$78,'Shareholding Pattern'!$T$78)*100,2),""),"")</f>
        <v/>
      </c>
      <c r="V53" s="240"/>
      <c r="W53" s="157" t="str">
        <f t="shared" ref="W53:W54" si="29">+IFERROR(IF(COUNT(V53),ROUND(SUM(V53)/SUM(L53)*100,2),""),0)</f>
        <v/>
      </c>
      <c r="X53" s="492"/>
      <c r="Y53" s="493"/>
      <c r="Z53" s="240"/>
      <c r="AA53" s="240"/>
      <c r="AB53" s="240"/>
      <c r="AC53" s="240"/>
      <c r="AH53" t="s">
        <v>828</v>
      </c>
      <c r="AR53" t="s">
        <v>729</v>
      </c>
      <c r="AX53" t="s">
        <v>828</v>
      </c>
      <c r="AZ53" t="s">
        <v>768</v>
      </c>
      <c r="BF53" t="s">
        <v>767</v>
      </c>
    </row>
    <row r="54" spans="5:58" ht="28.8">
      <c r="E54" s="319" t="s">
        <v>30</v>
      </c>
      <c r="F54" s="328" t="s">
        <v>660</v>
      </c>
      <c r="H54" s="240"/>
      <c r="I54" s="240"/>
      <c r="J54" s="240"/>
      <c r="K54" s="240"/>
      <c r="L54" s="342" t="str">
        <f t="shared" si="26"/>
        <v/>
      </c>
      <c r="M54" s="343" t="str">
        <f>+IFERROR(IF(COUNT(L54),ROUND(L54/'Shareholding Pattern'!$L$78*100,2),""),"")</f>
        <v/>
      </c>
      <c r="N54" s="240"/>
      <c r="O54" s="240"/>
      <c r="P54" s="329" t="str">
        <f t="shared" si="27"/>
        <v/>
      </c>
      <c r="Q54" s="344" t="str">
        <f>+IFERROR(IF(COUNT(P54),ROUND(P54/'Shareholding Pattern'!$P$79*100,2),""),"")</f>
        <v/>
      </c>
      <c r="R54" s="240"/>
      <c r="S54" s="240"/>
      <c r="T54" s="329" t="str">
        <f t="shared" si="28"/>
        <v/>
      </c>
      <c r="U54" s="330" t="str">
        <f>+IFERROR(IF(COUNT(L54,T54),ROUND(SUM(L54,T54)/SUM('Shareholding Pattern'!$L$78,'Shareholding Pattern'!$T$78)*100,2),""),"")</f>
        <v/>
      </c>
      <c r="V54" s="240"/>
      <c r="W54" s="331" t="str">
        <f t="shared" si="29"/>
        <v/>
      </c>
      <c r="X54" s="492"/>
      <c r="Y54" s="493"/>
      <c r="Z54" s="240"/>
      <c r="AA54" s="240"/>
      <c r="AB54" s="240"/>
      <c r="AC54" s="240"/>
      <c r="AH54" t="s">
        <v>829</v>
      </c>
      <c r="AR54" t="s">
        <v>730</v>
      </c>
      <c r="AX54" t="s">
        <v>829</v>
      </c>
      <c r="AZ54" t="s">
        <v>770</v>
      </c>
      <c r="BF54" t="s">
        <v>769</v>
      </c>
    </row>
    <row r="55" spans="5:58" ht="20.100000000000001" customHeight="1">
      <c r="E55" s="463" t="s">
        <v>65</v>
      </c>
      <c r="F55" s="463"/>
      <c r="G55" s="463"/>
      <c r="H55" s="44" t="str">
        <f>+IFERROR(IF(COUNT(H52:H54),ROUND(SUM(H52:H54),0),""),"")</f>
        <v/>
      </c>
      <c r="I55" s="44" t="str">
        <f t="shared" ref="I55:O55" si="30">+IFERROR(IF(COUNT(I52:I54),ROUND(SUM(I52:I54),0),""),"")</f>
        <v/>
      </c>
      <c r="J55" s="44" t="str">
        <f t="shared" si="30"/>
        <v/>
      </c>
      <c r="K55" s="44" t="str">
        <f t="shared" si="30"/>
        <v/>
      </c>
      <c r="L55" s="164" t="str">
        <f t="shared" ref="L55" si="31">+IFERROR(IF(COUNT(I55:K55),ROUND(SUM(I55:K55),0),""),"")</f>
        <v/>
      </c>
      <c r="M55" s="147" t="str">
        <f>+IFERROR(IF(COUNT(L55),ROUND(L55/'Shareholding Pattern'!$L$78*100,2),""),"")</f>
        <v/>
      </c>
      <c r="N55" s="44" t="str">
        <f t="shared" si="30"/>
        <v/>
      </c>
      <c r="O55" s="44" t="str">
        <f t="shared" si="30"/>
        <v/>
      </c>
      <c r="P55" s="164" t="str">
        <f>+IFERROR(IF(COUNT(N55:O55),ROUND(SUM(N55:O55),0),""),"")</f>
        <v/>
      </c>
      <c r="Q55" s="155" t="str">
        <f>+IFERROR(IF(COUNT(P55),ROUND(P55/'Shareholding Pattern'!$P$79*100,2),""),"")</f>
        <v/>
      </c>
      <c r="R55" s="44" t="str">
        <f t="shared" ref="R55" si="32">+IFERROR(IF(COUNT(R52:R54),ROUND(SUM(R52:R54),0),""),"")</f>
        <v/>
      </c>
      <c r="S55" s="44" t="str">
        <f t="shared" ref="S55:V55" si="33">+IFERROR(IF(COUNT(S52:S54),ROUND(SUM(S52:S54),0),""),"")</f>
        <v/>
      </c>
      <c r="T55" s="164" t="str">
        <f>+IFERROR(IF(COUNT(R55:S55),ROUND(SUM(R55:S55),0),""),"")</f>
        <v/>
      </c>
      <c r="U55" s="137" t="str">
        <f>+IFERROR(IF(COUNT(L55,T55),ROUND(SUM(L55,T55)/SUM('Shareholding Pattern'!$L$78,'Shareholding Pattern'!$T$78)*100,2),""),"")</f>
        <v/>
      </c>
      <c r="V55" s="44" t="str">
        <f t="shared" si="33"/>
        <v/>
      </c>
      <c r="W55" s="159" t="str">
        <f>+IFERROR(IF(COUNT(V55),ROUND(SUM(V55)/SUM(L55)*100,2),""),0)</f>
        <v/>
      </c>
      <c r="X55" s="492"/>
      <c r="Y55" s="493"/>
      <c r="Z55" s="44" t="str">
        <f t="shared" ref="Z55" si="34">+IFERROR(IF(COUNT(Z52:Z54),ROUND(SUM(Z52:Z54),0),""),"")</f>
        <v/>
      </c>
      <c r="AA55" s="44" t="str">
        <f t="shared" ref="AA55" si="35">+IFERROR(IF(COUNT(AA52:AA54),ROUND(SUM(AA52:AA54),0),""),"")</f>
        <v/>
      </c>
      <c r="AB55" s="44" t="str">
        <f t="shared" ref="AB55" si="36">+IFERROR(IF(COUNT(AB52:AB54),ROUND(SUM(AB52:AB54),0),""),"")</f>
        <v/>
      </c>
      <c r="AC55" s="44" t="str">
        <f t="shared" ref="AC55" si="37">+IFERROR(IF(COUNT(AC52:AC54),ROUND(SUM(AC52:AC54),0),""),"")</f>
        <v/>
      </c>
      <c r="AR55" t="s">
        <v>373</v>
      </c>
    </row>
    <row r="56" spans="5:58" ht="20.100000000000001" customHeight="1">
      <c r="E56" s="92" t="s">
        <v>672</v>
      </c>
      <c r="F56" s="196" t="s">
        <v>61</v>
      </c>
      <c r="G56" s="138"/>
      <c r="H56" s="286"/>
      <c r="I56" s="286"/>
      <c r="J56" s="286"/>
      <c r="K56" s="138"/>
      <c r="L56" s="138"/>
      <c r="M56" s="139"/>
      <c r="N56" s="140"/>
      <c r="O56" s="140"/>
      <c r="P56" s="286"/>
      <c r="Q56" s="139"/>
      <c r="R56" s="286"/>
      <c r="S56" s="286"/>
      <c r="T56" s="286"/>
      <c r="U56" s="138"/>
      <c r="V56" s="140"/>
      <c r="W56" s="141"/>
      <c r="X56" s="492"/>
      <c r="Y56" s="493"/>
      <c r="Z56" s="335"/>
      <c r="AA56" s="123"/>
      <c r="AB56" s="123"/>
      <c r="AC56" s="291"/>
    </row>
    <row r="57" spans="5:58" ht="51.75" customHeight="1">
      <c r="E57" s="316" t="s">
        <v>26</v>
      </c>
      <c r="F57" s="314" t="s">
        <v>661</v>
      </c>
      <c r="H57" s="240"/>
      <c r="I57" s="240"/>
      <c r="J57" s="240"/>
      <c r="K57" s="240"/>
      <c r="L57" s="183" t="str">
        <f>+IFERROR(IF(COUNT(I57:K57),ROUND(SUM(I57:K57),0),""),"")</f>
        <v/>
      </c>
      <c r="M57" s="341" t="str">
        <f>+IFERROR(IF(COUNT(L57),ROUND(L57/'Shareholding Pattern'!$L$78*100,2),""),"")</f>
        <v/>
      </c>
      <c r="N57" s="240"/>
      <c r="O57" s="240"/>
      <c r="P57" s="183" t="str">
        <f t="shared" ref="P57:P69" si="38">+IFERROR(IF(COUNT(N57:O57),ROUND(SUM(N57:O57),0),""),"")</f>
        <v/>
      </c>
      <c r="Q57" s="151" t="str">
        <f>+IFERROR(IF(COUNT(P57),ROUND(P57/'Shareholding Pattern'!$P$79*100,2),""),"")</f>
        <v/>
      </c>
      <c r="R57" s="240"/>
      <c r="S57" s="240"/>
      <c r="T57" s="183" t="str">
        <f>+IFERROR(IF(COUNT(R57:S57),ROUND(SUM(R57:S57),0),""),"")</f>
        <v/>
      </c>
      <c r="U57" s="180" t="str">
        <f>+IFERROR(IF(COUNT(L57,T57),ROUND(SUM(L57,T57)/SUM('Shareholding Pattern'!$L$78,'Shareholding Pattern'!$T$78)*100,2),""),"")</f>
        <v/>
      </c>
      <c r="V57" s="240"/>
      <c r="W57" s="157" t="str">
        <f t="shared" ref="W57:W71" si="39">+IFERROR(IF(COUNT(V57),ROUND(SUM(V57)/SUM(L57)*100,2),""),0)</f>
        <v/>
      </c>
      <c r="X57" s="492"/>
      <c r="Y57" s="493"/>
      <c r="Z57" s="240"/>
      <c r="AA57" s="240"/>
      <c r="AB57" s="240"/>
      <c r="AC57" s="240"/>
      <c r="AH57" t="s">
        <v>830</v>
      </c>
      <c r="AR57" t="s">
        <v>731</v>
      </c>
      <c r="AX57" t="s">
        <v>830</v>
      </c>
      <c r="AZ57" t="s">
        <v>772</v>
      </c>
      <c r="BF57" t="s">
        <v>771</v>
      </c>
    </row>
    <row r="58" spans="5:58" ht="51.75" customHeight="1">
      <c r="E58" s="316" t="s">
        <v>28</v>
      </c>
      <c r="F58" s="314" t="s">
        <v>662</v>
      </c>
      <c r="H58" s="240">
        <v>1</v>
      </c>
      <c r="I58" s="240">
        <v>16363</v>
      </c>
      <c r="J58" s="240"/>
      <c r="K58" s="240"/>
      <c r="L58" s="183">
        <f t="shared" ref="L58:L69" si="40">+IFERROR(IF(COUNT(I58:K58),ROUND(SUM(I58:K58),0),""),"")</f>
        <v>16363</v>
      </c>
      <c r="M58" s="341">
        <f>+IFERROR(IF(COUNT(L58),ROUND(L58/'Shareholding Pattern'!$L$78*100,2),""),"")</f>
        <v>0.11</v>
      </c>
      <c r="N58" s="240">
        <v>16363</v>
      </c>
      <c r="O58" s="240"/>
      <c r="P58" s="183">
        <f t="shared" si="38"/>
        <v>16363</v>
      </c>
      <c r="Q58" s="151">
        <f>+IFERROR(IF(COUNT(P58),ROUND(P58/'Shareholding Pattern'!$P$79*100,2),""),"")</f>
        <v>0.11</v>
      </c>
      <c r="R58" s="240"/>
      <c r="S58" s="240"/>
      <c r="T58" s="183" t="str">
        <f t="shared" ref="T58:T69" si="41">+IFERROR(IF(COUNT(R58:S58),ROUND(SUM(R58:S58),0),""),"")</f>
        <v/>
      </c>
      <c r="U58" s="180">
        <f>+IFERROR(IF(COUNT(L58,T58),ROUND(SUM(L58,T58)/SUM('Shareholding Pattern'!$L$78,'Shareholding Pattern'!$T$78)*100,2),""),"")</f>
        <v>0.11</v>
      </c>
      <c r="V58" s="240"/>
      <c r="W58" s="157" t="str">
        <f t="shared" si="39"/>
        <v/>
      </c>
      <c r="X58" s="492"/>
      <c r="Y58" s="493"/>
      <c r="Z58" s="240">
        <v>16363</v>
      </c>
      <c r="AA58" s="240">
        <v>0</v>
      </c>
      <c r="AB58" s="240">
        <v>0</v>
      </c>
      <c r="AC58" s="240">
        <v>0</v>
      </c>
      <c r="AH58" t="s">
        <v>831</v>
      </c>
      <c r="AR58" t="s">
        <v>732</v>
      </c>
      <c r="AX58" t="s">
        <v>831</v>
      </c>
      <c r="AZ58" t="s">
        <v>774</v>
      </c>
      <c r="BF58" t="s">
        <v>773</v>
      </c>
    </row>
    <row r="59" spans="5:58" ht="51.75" customHeight="1">
      <c r="E59" s="316" t="s">
        <v>30</v>
      </c>
      <c r="F59" s="314" t="s">
        <v>663</v>
      </c>
      <c r="H59" s="240"/>
      <c r="I59" s="240"/>
      <c r="J59" s="240"/>
      <c r="K59" s="240"/>
      <c r="L59" s="183" t="str">
        <f t="shared" si="40"/>
        <v/>
      </c>
      <c r="M59" s="341" t="str">
        <f>+IFERROR(IF(COUNT(L59),ROUND(L59/'Shareholding Pattern'!$L$78*100,2),""),"")</f>
        <v/>
      </c>
      <c r="N59" s="240"/>
      <c r="O59" s="240"/>
      <c r="P59" s="183" t="str">
        <f t="shared" si="38"/>
        <v/>
      </c>
      <c r="Q59" s="151" t="str">
        <f>+IFERROR(IF(COUNT(P59),ROUND(P59/'Shareholding Pattern'!$P$79*100,2),""),"")</f>
        <v/>
      </c>
      <c r="R59" s="240"/>
      <c r="S59" s="240"/>
      <c r="T59" s="183" t="str">
        <f t="shared" si="41"/>
        <v/>
      </c>
      <c r="U59" s="180" t="str">
        <f>+IFERROR(IF(COUNT(L59,T59),ROUND(SUM(L59,T59)/SUM('Shareholding Pattern'!$L$78,'Shareholding Pattern'!$T$78)*100,2),""),"")</f>
        <v/>
      </c>
      <c r="V59" s="240"/>
      <c r="W59" s="157" t="str">
        <f t="shared" si="39"/>
        <v/>
      </c>
      <c r="X59" s="492"/>
      <c r="Y59" s="493"/>
      <c r="Z59" s="240"/>
      <c r="AA59" s="240"/>
      <c r="AB59" s="240"/>
      <c r="AC59" s="240"/>
      <c r="AH59" t="s">
        <v>663</v>
      </c>
      <c r="AR59" t="s">
        <v>733</v>
      </c>
      <c r="AX59" t="s">
        <v>663</v>
      </c>
      <c r="AZ59" t="s">
        <v>776</v>
      </c>
      <c r="BF59" t="s">
        <v>775</v>
      </c>
    </row>
    <row r="60" spans="5:58" ht="51.75" customHeight="1">
      <c r="E60" s="316" t="s">
        <v>32</v>
      </c>
      <c r="F60" s="314" t="s">
        <v>664</v>
      </c>
      <c r="H60" s="240"/>
      <c r="I60" s="240"/>
      <c r="J60" s="240"/>
      <c r="K60" s="240"/>
      <c r="L60" s="183" t="str">
        <f t="shared" si="40"/>
        <v/>
      </c>
      <c r="M60" s="341" t="str">
        <f>+IFERROR(IF(COUNT(L60),ROUND(L60/'Shareholding Pattern'!$L$78*100,2),""),"")</f>
        <v/>
      </c>
      <c r="N60" s="240"/>
      <c r="O60" s="240"/>
      <c r="P60" s="183" t="str">
        <f t="shared" si="38"/>
        <v/>
      </c>
      <c r="Q60" s="151" t="str">
        <f>+IFERROR(IF(COUNT(P60),ROUND(P60/'Shareholding Pattern'!$P$79*100,2),""),"")</f>
        <v/>
      </c>
      <c r="R60" s="240"/>
      <c r="S60" s="240"/>
      <c r="T60" s="183" t="str">
        <f t="shared" si="41"/>
        <v/>
      </c>
      <c r="U60" s="180" t="str">
        <f>+IFERROR(IF(COUNT(L60,T60),ROUND(SUM(L60,T60)/SUM('Shareholding Pattern'!$L$78,'Shareholding Pattern'!$T$78)*100,2),""),"")</f>
        <v/>
      </c>
      <c r="V60" s="240"/>
      <c r="W60" s="157" t="str">
        <f t="shared" si="39"/>
        <v/>
      </c>
      <c r="X60" s="492"/>
      <c r="Y60" s="493"/>
      <c r="Z60" s="240"/>
      <c r="AA60" s="240"/>
      <c r="AB60" s="240"/>
      <c r="AC60" s="240"/>
      <c r="AH60" t="s">
        <v>832</v>
      </c>
      <c r="AR60" t="s">
        <v>734</v>
      </c>
      <c r="AX60" t="s">
        <v>832</v>
      </c>
      <c r="AZ60" t="s">
        <v>778</v>
      </c>
      <c r="BF60" t="s">
        <v>777</v>
      </c>
    </row>
    <row r="61" spans="5:58" ht="51.75" customHeight="1">
      <c r="E61" s="316" t="s">
        <v>42</v>
      </c>
      <c r="F61" s="314" t="s">
        <v>665</v>
      </c>
      <c r="H61" s="240"/>
      <c r="I61" s="240"/>
      <c r="J61" s="240"/>
      <c r="K61" s="240"/>
      <c r="L61" s="183" t="str">
        <f t="shared" si="40"/>
        <v/>
      </c>
      <c r="M61" s="341" t="str">
        <f>+IFERROR(IF(COUNT(L61),ROUND(L61/'Shareholding Pattern'!$L$78*100,2),""),"")</f>
        <v/>
      </c>
      <c r="N61" s="240"/>
      <c r="O61" s="240"/>
      <c r="P61" s="183" t="str">
        <f t="shared" si="38"/>
        <v/>
      </c>
      <c r="Q61" s="151" t="str">
        <f>+IFERROR(IF(COUNT(P61),ROUND(P61/'Shareholding Pattern'!$P$79*100,2),""),"")</f>
        <v/>
      </c>
      <c r="R61" s="240"/>
      <c r="S61" s="240"/>
      <c r="T61" s="183" t="str">
        <f t="shared" si="41"/>
        <v/>
      </c>
      <c r="U61" s="180" t="str">
        <f>+IFERROR(IF(COUNT(L61,T61),ROUND(SUM(L61,T61)/SUM('Shareholding Pattern'!$L$78,'Shareholding Pattern'!$T$78)*100,2),""),"")</f>
        <v/>
      </c>
      <c r="V61" s="240"/>
      <c r="W61" s="157" t="str">
        <f t="shared" si="39"/>
        <v/>
      </c>
      <c r="X61" s="492"/>
      <c r="Y61" s="493"/>
      <c r="Z61" s="240"/>
      <c r="AA61" s="240"/>
      <c r="AB61" s="240"/>
      <c r="AC61" s="240"/>
      <c r="AH61" t="s">
        <v>833</v>
      </c>
      <c r="AR61" t="s">
        <v>735</v>
      </c>
      <c r="AX61" t="s">
        <v>833</v>
      </c>
      <c r="AZ61" t="s">
        <v>780</v>
      </c>
      <c r="BF61" t="s">
        <v>779</v>
      </c>
    </row>
    <row r="62" spans="5:58" ht="51.75" customHeight="1">
      <c r="E62" s="316" t="s">
        <v>50</v>
      </c>
      <c r="F62" s="332" t="s">
        <v>666</v>
      </c>
      <c r="H62" s="240"/>
      <c r="I62" s="240"/>
      <c r="J62" s="240"/>
      <c r="K62" s="240"/>
      <c r="L62" s="183" t="str">
        <f t="shared" si="40"/>
        <v/>
      </c>
      <c r="M62" s="341" t="str">
        <f>+IFERROR(IF(COUNT(L62),ROUND(L62/'Shareholding Pattern'!$L$78*100,2),""),"")</f>
        <v/>
      </c>
      <c r="N62" s="240"/>
      <c r="O62" s="240"/>
      <c r="P62" s="183" t="str">
        <f t="shared" si="38"/>
        <v/>
      </c>
      <c r="Q62" s="151" t="str">
        <f>+IFERROR(IF(COUNT(P62),ROUND(P62/'Shareholding Pattern'!$P$79*100,2),""),"")</f>
        <v/>
      </c>
      <c r="R62" s="240"/>
      <c r="S62" s="240"/>
      <c r="T62" s="183" t="str">
        <f t="shared" si="41"/>
        <v/>
      </c>
      <c r="U62" s="180" t="str">
        <f>+IFERROR(IF(COUNT(L62,T62),ROUND(SUM(L62,T62)/SUM('Shareholding Pattern'!$L$78,'Shareholding Pattern'!$T$78)*100,2),""),"")</f>
        <v/>
      </c>
      <c r="V62" s="240"/>
      <c r="W62" s="157" t="str">
        <f t="shared" si="39"/>
        <v/>
      </c>
      <c r="X62" s="492"/>
      <c r="Y62" s="493"/>
      <c r="Z62" s="240"/>
      <c r="AA62" s="240"/>
      <c r="AB62" s="240"/>
      <c r="AC62" s="240"/>
      <c r="AH62" t="s">
        <v>834</v>
      </c>
      <c r="AR62" t="s">
        <v>736</v>
      </c>
      <c r="AX62" t="s">
        <v>834</v>
      </c>
      <c r="AZ62" t="s">
        <v>782</v>
      </c>
      <c r="BF62" t="s">
        <v>781</v>
      </c>
    </row>
    <row r="63" spans="5:58" ht="51.75" customHeight="1">
      <c r="E63" s="316" t="s">
        <v>51</v>
      </c>
      <c r="F63" s="314" t="s">
        <v>649</v>
      </c>
      <c r="H63" s="240">
        <v>13621</v>
      </c>
      <c r="I63" s="240">
        <v>6594025</v>
      </c>
      <c r="J63" s="240"/>
      <c r="K63" s="240"/>
      <c r="L63" s="183">
        <f t="shared" si="40"/>
        <v>6594025</v>
      </c>
      <c r="M63" s="341">
        <f>+IFERROR(IF(COUNT(L63),ROUND(L63/'Shareholding Pattern'!$L$78*100,2),""),"")</f>
        <v>42.66</v>
      </c>
      <c r="N63" s="240">
        <v>6594025</v>
      </c>
      <c r="O63" s="240"/>
      <c r="P63" s="183">
        <f t="shared" si="38"/>
        <v>6594025</v>
      </c>
      <c r="Q63" s="151">
        <f>+IFERROR(IF(COUNT(P63),ROUND(P63/'Shareholding Pattern'!$P$79*100,2),""),"")</f>
        <v>42.66</v>
      </c>
      <c r="R63" s="240"/>
      <c r="S63" s="240"/>
      <c r="T63" s="183" t="str">
        <f t="shared" si="41"/>
        <v/>
      </c>
      <c r="U63" s="180">
        <f>+IFERROR(IF(COUNT(L63,T63),ROUND(SUM(L63,T63)/SUM('Shareholding Pattern'!$L$78,'Shareholding Pattern'!$T$78)*100,2),""),"")</f>
        <v>42.66</v>
      </c>
      <c r="V63" s="240"/>
      <c r="W63" s="157" t="str">
        <f t="shared" si="39"/>
        <v/>
      </c>
      <c r="X63" s="492"/>
      <c r="Y63" s="493"/>
      <c r="Z63" s="240">
        <v>6532196</v>
      </c>
      <c r="AA63" s="240">
        <v>0</v>
      </c>
      <c r="AB63" s="240">
        <v>0</v>
      </c>
      <c r="AC63" s="240">
        <v>0</v>
      </c>
      <c r="AH63" t="s">
        <v>195</v>
      </c>
      <c r="AR63" t="s">
        <v>737</v>
      </c>
      <c r="AX63" t="s">
        <v>195</v>
      </c>
      <c r="AZ63" t="s">
        <v>784</v>
      </c>
      <c r="BF63" t="s">
        <v>783</v>
      </c>
    </row>
    <row r="64" spans="5:58" ht="43.5" customHeight="1">
      <c r="E64" s="316" t="s">
        <v>53</v>
      </c>
      <c r="F64" s="199" t="s">
        <v>650</v>
      </c>
      <c r="H64" s="240">
        <v>47</v>
      </c>
      <c r="I64" s="240">
        <v>2364993</v>
      </c>
      <c r="J64" s="240"/>
      <c r="K64" s="240"/>
      <c r="L64" s="183">
        <f t="shared" si="40"/>
        <v>2364993</v>
      </c>
      <c r="M64" s="341">
        <f>+IFERROR(IF(COUNT(L64),ROUND(L64/'Shareholding Pattern'!$L$78*100,2),""),"")</f>
        <v>15.3</v>
      </c>
      <c r="N64" s="240">
        <v>2364993</v>
      </c>
      <c r="O64" s="240"/>
      <c r="P64" s="183">
        <f t="shared" si="38"/>
        <v>2364993</v>
      </c>
      <c r="Q64" s="151">
        <f>+IFERROR(IF(COUNT(P64),ROUND(P64/'Shareholding Pattern'!$P$79*100,2),""),"")</f>
        <v>15.3</v>
      </c>
      <c r="R64" s="240"/>
      <c r="S64" s="240"/>
      <c r="T64" s="183" t="str">
        <f t="shared" si="41"/>
        <v/>
      </c>
      <c r="U64" s="180">
        <f>+IFERROR(IF(COUNT(L64,T64),ROUND(SUM(L64,T64)/SUM('Shareholding Pattern'!$L$78,'Shareholding Pattern'!$T$78)*100,2),""),"")</f>
        <v>15.3</v>
      </c>
      <c r="V64" s="240"/>
      <c r="W64" s="157" t="str">
        <f t="shared" si="39"/>
        <v/>
      </c>
      <c r="X64" s="492"/>
      <c r="Y64" s="493"/>
      <c r="Z64" s="240">
        <v>2364993</v>
      </c>
      <c r="AA64" s="240">
        <v>0</v>
      </c>
      <c r="AB64" s="240">
        <v>0</v>
      </c>
      <c r="AC64" s="240">
        <v>0</v>
      </c>
      <c r="AH64" t="s">
        <v>196</v>
      </c>
      <c r="AR64" t="s">
        <v>738</v>
      </c>
      <c r="AX64" t="s">
        <v>196</v>
      </c>
      <c r="AZ64" t="s">
        <v>786</v>
      </c>
      <c r="BF64" t="s">
        <v>785</v>
      </c>
    </row>
    <row r="65" spans="5:58" ht="43.5" customHeight="1">
      <c r="E65" s="316" t="s">
        <v>55</v>
      </c>
      <c r="F65" s="199" t="s">
        <v>667</v>
      </c>
      <c r="H65" s="240">
        <v>118</v>
      </c>
      <c r="I65" s="240">
        <v>506872</v>
      </c>
      <c r="J65" s="240"/>
      <c r="K65" s="240"/>
      <c r="L65" s="183">
        <f t="shared" si="40"/>
        <v>506872</v>
      </c>
      <c r="M65" s="341">
        <f>+IFERROR(IF(COUNT(L65),ROUND(L65/'Shareholding Pattern'!$L$78*100,2),""),"")</f>
        <v>3.28</v>
      </c>
      <c r="N65" s="240">
        <v>506872</v>
      </c>
      <c r="O65" s="240"/>
      <c r="P65" s="183">
        <f t="shared" si="38"/>
        <v>506872</v>
      </c>
      <c r="Q65" s="151">
        <f>+IFERROR(IF(COUNT(P65),ROUND(P65/'Shareholding Pattern'!$P$79*100,2),""),"")</f>
        <v>3.28</v>
      </c>
      <c r="R65" s="240"/>
      <c r="S65" s="240"/>
      <c r="T65" s="183" t="str">
        <f t="shared" si="41"/>
        <v/>
      </c>
      <c r="U65" s="180">
        <f>+IFERROR(IF(COUNT(L65,T65),ROUND(SUM(L65,T65)/SUM('Shareholding Pattern'!$L$78,'Shareholding Pattern'!$T$78)*100,2),""),"")</f>
        <v>3.28</v>
      </c>
      <c r="V65" s="240"/>
      <c r="W65" s="157" t="str">
        <f t="shared" si="39"/>
        <v/>
      </c>
      <c r="X65" s="492"/>
      <c r="Y65" s="493"/>
      <c r="Z65" s="240">
        <v>481541</v>
      </c>
      <c r="AA65" s="240">
        <v>0</v>
      </c>
      <c r="AB65" s="240">
        <v>0</v>
      </c>
      <c r="AC65" s="240">
        <v>0</v>
      </c>
      <c r="AH65" t="s">
        <v>667</v>
      </c>
      <c r="AR65" t="s">
        <v>739</v>
      </c>
      <c r="AX65" t="s">
        <v>667</v>
      </c>
      <c r="AZ65" t="s">
        <v>788</v>
      </c>
      <c r="BF65" t="s">
        <v>787</v>
      </c>
    </row>
    <row r="66" spans="5:58" ht="43.5" customHeight="1">
      <c r="E66" s="316" t="s">
        <v>669</v>
      </c>
      <c r="F66" s="199" t="s">
        <v>464</v>
      </c>
      <c r="H66" s="240">
        <v>8</v>
      </c>
      <c r="I66" s="240">
        <v>10499</v>
      </c>
      <c r="J66" s="240"/>
      <c r="K66" s="240"/>
      <c r="L66" s="183">
        <f t="shared" si="40"/>
        <v>10499</v>
      </c>
      <c r="M66" s="341">
        <f>+IFERROR(IF(COUNT(L66),ROUND(L66/'Shareholding Pattern'!$L$78*100,2),""),"")</f>
        <v>7.0000000000000007E-2</v>
      </c>
      <c r="N66" s="240">
        <v>10499</v>
      </c>
      <c r="O66" s="240"/>
      <c r="P66" s="183">
        <f t="shared" si="38"/>
        <v>10499</v>
      </c>
      <c r="Q66" s="151">
        <f>+IFERROR(IF(COUNT(P66),ROUND(P66/'Shareholding Pattern'!$P$79*100,2),""),"")</f>
        <v>7.0000000000000007E-2</v>
      </c>
      <c r="R66" s="240"/>
      <c r="S66" s="240"/>
      <c r="T66" s="183" t="str">
        <f t="shared" si="41"/>
        <v/>
      </c>
      <c r="U66" s="180">
        <f>+IFERROR(IF(COUNT(L66,T66),ROUND(SUM(L66,T66)/SUM('Shareholding Pattern'!$L$78,'Shareholding Pattern'!$T$78)*100,2),""),"")</f>
        <v>7.0000000000000007E-2</v>
      </c>
      <c r="V66" s="240"/>
      <c r="W66" s="157" t="str">
        <f t="shared" si="39"/>
        <v/>
      </c>
      <c r="X66" s="492"/>
      <c r="Y66" s="493"/>
      <c r="Z66" s="240">
        <v>7000</v>
      </c>
      <c r="AA66" s="240">
        <v>0</v>
      </c>
      <c r="AB66" s="240">
        <v>0</v>
      </c>
      <c r="AC66" s="240">
        <v>0</v>
      </c>
      <c r="AH66" t="s">
        <v>464</v>
      </c>
      <c r="AR66" t="s">
        <v>740</v>
      </c>
      <c r="AX66" t="s">
        <v>464</v>
      </c>
      <c r="AZ66" t="s">
        <v>790</v>
      </c>
      <c r="BF66" t="s">
        <v>789</v>
      </c>
    </row>
    <row r="67" spans="5:58" ht="43.5" customHeight="1">
      <c r="E67" s="316" t="s">
        <v>670</v>
      </c>
      <c r="F67" s="199" t="s">
        <v>668</v>
      </c>
      <c r="H67" s="240"/>
      <c r="I67" s="240"/>
      <c r="J67" s="240"/>
      <c r="K67" s="240"/>
      <c r="L67" s="183" t="str">
        <f t="shared" si="40"/>
        <v/>
      </c>
      <c r="M67" s="341" t="str">
        <f>+IFERROR(IF(COUNT(L67),ROUND(L67/'Shareholding Pattern'!$L$78*100,2),""),"")</f>
        <v/>
      </c>
      <c r="N67" s="240"/>
      <c r="O67" s="240"/>
      <c r="P67" s="183" t="str">
        <f t="shared" si="38"/>
        <v/>
      </c>
      <c r="Q67" s="151" t="str">
        <f>+IFERROR(IF(COUNT(P67),ROUND(P67/'Shareholding Pattern'!$P$79*100,2),""),"")</f>
        <v/>
      </c>
      <c r="R67" s="240"/>
      <c r="S67" s="240"/>
      <c r="T67" s="183" t="str">
        <f t="shared" si="41"/>
        <v/>
      </c>
      <c r="U67" s="180" t="str">
        <f>+IFERROR(IF(COUNT(L67,T67),ROUND(SUM(L67,T67)/SUM('Shareholding Pattern'!$L$78,'Shareholding Pattern'!$T$78)*100,2),""),"")</f>
        <v/>
      </c>
      <c r="V67" s="240"/>
      <c r="W67" s="157" t="str">
        <f t="shared" si="39"/>
        <v/>
      </c>
      <c r="X67" s="492"/>
      <c r="Y67" s="493"/>
      <c r="Z67" s="240"/>
      <c r="AA67" s="240"/>
      <c r="AB67" s="240"/>
      <c r="AC67" s="240"/>
      <c r="AH67" t="s">
        <v>668</v>
      </c>
      <c r="AR67" t="s">
        <v>741</v>
      </c>
      <c r="AX67" t="s">
        <v>668</v>
      </c>
      <c r="AZ67" t="s">
        <v>792</v>
      </c>
      <c r="BF67" t="s">
        <v>791</v>
      </c>
    </row>
    <row r="68" spans="5:58" ht="39" customHeight="1">
      <c r="E68" s="316" t="s">
        <v>673</v>
      </c>
      <c r="F68" s="199" t="s">
        <v>440</v>
      </c>
      <c r="H68" s="240">
        <v>39</v>
      </c>
      <c r="I68" s="240">
        <v>102028</v>
      </c>
      <c r="J68" s="240"/>
      <c r="K68" s="240"/>
      <c r="L68" s="183">
        <f t="shared" si="40"/>
        <v>102028</v>
      </c>
      <c r="M68" s="341">
        <f>+IFERROR(IF(COUNT(L68),ROUND(L68/'Shareholding Pattern'!$L$78*100,2),""),"")</f>
        <v>0.66</v>
      </c>
      <c r="N68" s="240">
        <v>102028</v>
      </c>
      <c r="O68" s="240"/>
      <c r="P68" s="183">
        <f t="shared" si="38"/>
        <v>102028</v>
      </c>
      <c r="Q68" s="151">
        <f>+IFERROR(IF(COUNT(P68),ROUND(P68/'Shareholding Pattern'!$P$79*100,2),""),"")</f>
        <v>0.66</v>
      </c>
      <c r="R68" s="240"/>
      <c r="S68" s="240"/>
      <c r="T68" s="183" t="str">
        <f t="shared" si="41"/>
        <v/>
      </c>
      <c r="U68" s="180">
        <f>+IFERROR(IF(COUNT(L68,T68),ROUND(SUM(L68,T68)/SUM('Shareholding Pattern'!$L$78,'Shareholding Pattern'!$T$78)*100,2),""),"")</f>
        <v>0.66</v>
      </c>
      <c r="V68" s="240"/>
      <c r="W68" s="157" t="str">
        <f t="shared" si="39"/>
        <v/>
      </c>
      <c r="X68" s="492"/>
      <c r="Y68" s="493"/>
      <c r="Z68" s="240">
        <v>101928</v>
      </c>
      <c r="AA68" s="240">
        <v>0</v>
      </c>
      <c r="AB68" s="240">
        <v>0</v>
      </c>
      <c r="AC68" s="240">
        <v>0</v>
      </c>
      <c r="AH68" t="s">
        <v>440</v>
      </c>
      <c r="AR68" t="s">
        <v>742</v>
      </c>
      <c r="AX68" t="s">
        <v>440</v>
      </c>
      <c r="AZ68" t="s">
        <v>794</v>
      </c>
      <c r="BF68" t="s">
        <v>793</v>
      </c>
    </row>
    <row r="69" spans="5:58" ht="20.100000000000001" customHeight="1">
      <c r="E69" s="316" t="s">
        <v>674</v>
      </c>
      <c r="F69" s="200" t="s">
        <v>33</v>
      </c>
      <c r="H69" s="240">
        <v>168</v>
      </c>
      <c r="I69" s="240">
        <v>339054</v>
      </c>
      <c r="J69" s="240"/>
      <c r="K69" s="240"/>
      <c r="L69" s="183">
        <f t="shared" si="40"/>
        <v>339054</v>
      </c>
      <c r="M69" s="341">
        <f>+IFERROR(IF(COUNT(L69),ROUND(L69/'Shareholding Pattern'!$L$78*100,2),""),"")</f>
        <v>2.19</v>
      </c>
      <c r="N69" s="240">
        <v>339054</v>
      </c>
      <c r="O69" s="240"/>
      <c r="P69" s="183">
        <f t="shared" si="38"/>
        <v>339054</v>
      </c>
      <c r="Q69" s="151">
        <f>+IFERROR(IF(COUNT(P69),ROUND(P69/'Shareholding Pattern'!$P$79*100,2),""),"")</f>
        <v>2.19</v>
      </c>
      <c r="R69" s="240"/>
      <c r="S69" s="240"/>
      <c r="T69" s="183" t="str">
        <f t="shared" si="41"/>
        <v/>
      </c>
      <c r="U69" s="180">
        <f>+IFERROR(IF(COUNT(L69,T69),ROUND(SUM(L69,T69)/SUM('Shareholding Pattern'!$L$78,'Shareholding Pattern'!$T$78)*100,2),""),"")</f>
        <v>2.19</v>
      </c>
      <c r="V69" s="240"/>
      <c r="W69" s="157" t="str">
        <f t="shared" si="39"/>
        <v/>
      </c>
      <c r="X69" s="492"/>
      <c r="Y69" s="493"/>
      <c r="Z69" s="240">
        <v>339054</v>
      </c>
      <c r="AA69" s="240">
        <v>0</v>
      </c>
      <c r="AB69" s="240">
        <v>0</v>
      </c>
      <c r="AC69" s="240">
        <v>0</v>
      </c>
      <c r="AH69" t="s">
        <v>799</v>
      </c>
      <c r="AR69" t="s">
        <v>185</v>
      </c>
      <c r="AX69" t="s">
        <v>799</v>
      </c>
      <c r="AZ69" t="s">
        <v>796</v>
      </c>
      <c r="BF69" t="s">
        <v>795</v>
      </c>
    </row>
    <row r="70" spans="5:58" ht="20.100000000000001" customHeight="1">
      <c r="E70" s="463" t="s">
        <v>675</v>
      </c>
      <c r="F70" s="463"/>
      <c r="G70" s="463"/>
      <c r="H70" s="52">
        <f>+IFERROR(IF(COUNT(H57:H69),ROUND(SUM(H57:H69),0),""),"")</f>
        <v>14002</v>
      </c>
      <c r="I70" s="52">
        <f>+IFERROR(IF(COUNT(I57:I69),ROUND(SUM(I57:I69),0),""),"")</f>
        <v>9933834</v>
      </c>
      <c r="J70" s="52" t="str">
        <f>+IFERROR(IF(COUNT(J57:J69),ROUND(SUM(J57:J69),0),""),"")</f>
        <v/>
      </c>
      <c r="K70" s="4" t="str">
        <f>+IFERROR(IF(COUNT(K57:K69),ROUND(SUM(K57:K69),0),""),"")</f>
        <v/>
      </c>
      <c r="L70" s="164">
        <f t="shared" ref="L70:L71" si="42">+IFERROR(IF(COUNT(I70:K70),ROUND(SUM(I70:K70),0),""),"")</f>
        <v>9933834</v>
      </c>
      <c r="M70" s="148">
        <f>+IFERROR(IF(COUNT(L70),ROUND(L70/'Shareholding Pattern'!$L$78*100,2),""),"")</f>
        <v>64.27</v>
      </c>
      <c r="N70" s="119">
        <f>+IFERROR(IF(COUNT(N57:N69),ROUND(SUM(N57:N69),0),""),"")</f>
        <v>9933834</v>
      </c>
      <c r="O70" s="119" t="str">
        <f>+IFERROR(IF(COUNT(O57:O69),ROUND(SUM(O57:O69),0),""),"")</f>
        <v/>
      </c>
      <c r="P70" s="164">
        <f t="shared" ref="P70" si="43">+IFERROR(IF(COUNT(N70:O70),ROUND(SUM(N70:O70),0),""),"")</f>
        <v>9933834</v>
      </c>
      <c r="Q70" s="152">
        <f>+IFERROR(IF(COUNT(P70),ROUND(P70/'Shareholding Pattern'!$P$79*100,2),""),"")</f>
        <v>64.27</v>
      </c>
      <c r="R70" s="52" t="str">
        <f>+IFERROR(IF(COUNT(R57:R69),ROUND(SUM(R57:R69),0),""),"")</f>
        <v/>
      </c>
      <c r="S70" s="52" t="str">
        <f>+IFERROR(IF(COUNT(S57:S69),ROUND(SUM(S57:S69),0),""),"")</f>
        <v/>
      </c>
      <c r="T70" s="164" t="str">
        <f t="shared" ref="T70" si="44">+IFERROR(IF(COUNT(R70:S70),ROUND(SUM(R70:S70),0),""),"")</f>
        <v/>
      </c>
      <c r="U70" s="137">
        <f>+IFERROR(IF(COUNT(L70,T70),ROUND(SUM(L70,T70)/SUM('Shareholding Pattern'!$L$78,'Shareholding Pattern'!$T$78)*100,2),""),"")</f>
        <v>64.27</v>
      </c>
      <c r="V70" s="119" t="str">
        <f>+IFERROR(IF(COUNT(V57:V69),ROUND(SUM(V57:V69),0),""),"")</f>
        <v/>
      </c>
      <c r="W70" s="158" t="str">
        <f t="shared" si="39"/>
        <v/>
      </c>
      <c r="X70" s="492"/>
      <c r="Y70" s="493"/>
      <c r="Z70" s="52">
        <f>+IFERROR(IF(COUNT(Z57:Z69),ROUND(SUM(Z57:Z69),0),""),"")</f>
        <v>9843075</v>
      </c>
      <c r="AA70" s="52">
        <f t="shared" ref="AA70:AC70" si="45">+IFERROR(IF(COUNT(AA57:AA69),ROUND(SUM(AA57:AA69),0),""),"")</f>
        <v>0</v>
      </c>
      <c r="AB70" s="52">
        <f t="shared" si="45"/>
        <v>0</v>
      </c>
      <c r="AC70" s="52">
        <f t="shared" si="45"/>
        <v>0</v>
      </c>
      <c r="AR70" t="s">
        <v>186</v>
      </c>
    </row>
    <row r="71" spans="5:58" ht="20.100000000000001" customHeight="1">
      <c r="E71" s="464" t="s">
        <v>676</v>
      </c>
      <c r="F71" s="464"/>
      <c r="G71" s="464"/>
      <c r="H71" s="52">
        <f>+IFERROR(IF(COUNT(H41,H50,H55,H70),ROUND(SUM(H41,H50,H55,H70),0),""),"")</f>
        <v>14003</v>
      </c>
      <c r="I71" s="52">
        <f t="shared" ref="I71:K71" si="46">+IFERROR(IF(COUNT(I41,I50,I55,I70),ROUND(SUM(I41,I50,I55,I70),0),""),"")</f>
        <v>9934134</v>
      </c>
      <c r="J71" s="52" t="str">
        <f t="shared" si="46"/>
        <v/>
      </c>
      <c r="K71" s="52" t="str">
        <f t="shared" si="46"/>
        <v/>
      </c>
      <c r="L71" s="164">
        <f t="shared" si="42"/>
        <v>9934134</v>
      </c>
      <c r="M71" s="148">
        <f>+IFERROR(IF(COUNT(L71),ROUND(L71/'Shareholding Pattern'!$L$78*100,2),""),"")</f>
        <v>64.27</v>
      </c>
      <c r="N71" s="52">
        <f t="shared" ref="N71" si="47">+IFERROR(IF(COUNT(N41,N50,N55,N70),ROUND(SUM(N41,N50,N55,N70),0),""),"")</f>
        <v>9934134</v>
      </c>
      <c r="O71" s="52" t="str">
        <f t="shared" ref="O71:P71" si="48">+IFERROR(IF(COUNT(O41,O50,O55,O70),ROUND(SUM(O41,O50,O55,O70),0),""),"")</f>
        <v/>
      </c>
      <c r="P71" s="52">
        <f t="shared" si="48"/>
        <v>9934134</v>
      </c>
      <c r="Q71" s="152">
        <f>+IFERROR(IF(COUNT(P71),ROUND(P71/'Shareholding Pattern'!$P$79*100,2),""),"")</f>
        <v>64.27</v>
      </c>
      <c r="R71" s="52" t="str">
        <f t="shared" ref="R71" si="49">+IFERROR(IF(COUNT(R41,R50,R55,R70),ROUND(SUM(R41,R50,R55,R70),0),""),"")</f>
        <v/>
      </c>
      <c r="S71" s="52" t="str">
        <f t="shared" ref="S71" si="50">+IFERROR(IF(COUNT(S41,S50,S55,S70),ROUND(SUM(S41,S50,S55,S70),0),""),"")</f>
        <v/>
      </c>
      <c r="T71" s="289" t="str">
        <f t="shared" ref="T71" si="51">+IFERROR(IF(COUNT(R71:S71),ROUND(SUM(R71:S71),0),""),"")</f>
        <v/>
      </c>
      <c r="U71" s="137">
        <f>+IFERROR(IF(COUNT(L71,T71),ROUND(SUM(L71,T71)/SUM('Shareholding Pattern'!$L$78,'Shareholding Pattern'!$T$78)*100,2),""),"")</f>
        <v>64.27</v>
      </c>
      <c r="V71" s="52" t="str">
        <f t="shared" ref="V71" si="52">+IFERROR(IF(COUNT(V41,V50,V55,V70),ROUND(SUM(V41,V50,V55,V70),0),""),"")</f>
        <v/>
      </c>
      <c r="W71" s="158" t="str">
        <f t="shared" si="39"/>
        <v/>
      </c>
      <c r="X71" s="494"/>
      <c r="Y71" s="495"/>
      <c r="Z71" s="52">
        <f t="shared" ref="Z71" si="53">+IFERROR(IF(COUNT(Z41,Z50,Z55,Z70),ROUND(SUM(Z41,Z50,Z55,Z70),0),""),"")</f>
        <v>9843075</v>
      </c>
      <c r="AA71" s="52">
        <f t="shared" ref="AA71" si="54">+IFERROR(IF(COUNT(AA41,AA50,AA55,AA70),ROUND(SUM(AA41,AA50,AA55,AA70),0),""),"")</f>
        <v>0</v>
      </c>
      <c r="AB71" s="52">
        <f t="shared" ref="AB71" si="55">+IFERROR(IF(COUNT(AB41,AB50,AB55,AB70),ROUND(SUM(AB41,AB50,AB55,AB70),0),""),"")</f>
        <v>0</v>
      </c>
      <c r="AC71" s="52">
        <f t="shared" ref="AC71" si="56">+IFERROR(IF(COUNT(AC41,AC50,AC55,AC70),ROUND(SUM(AC41,AC50,AC55,AC70),0),""),"")</f>
        <v>0</v>
      </c>
      <c r="AR71" t="s">
        <v>187</v>
      </c>
    </row>
    <row r="72" spans="5:58" ht="34.5" customHeight="1">
      <c r="E72" s="142"/>
      <c r="F72" s="204" t="s">
        <v>370</v>
      </c>
      <c r="G72" s="203"/>
      <c r="H72" s="287"/>
      <c r="I72" s="287"/>
      <c r="J72" s="287"/>
      <c r="K72" s="203"/>
      <c r="L72" s="203"/>
      <c r="M72" s="203"/>
      <c r="N72" s="203"/>
      <c r="O72" s="203"/>
      <c r="P72" s="287"/>
      <c r="Q72" s="203"/>
      <c r="R72" s="287"/>
      <c r="S72" s="287"/>
      <c r="T72" s="287"/>
      <c r="U72" s="203"/>
      <c r="V72" s="203"/>
      <c r="W72" s="203"/>
      <c r="X72" s="203"/>
      <c r="Y72" s="203"/>
      <c r="Z72" s="337"/>
      <c r="AA72" s="337"/>
      <c r="AB72" s="337"/>
      <c r="AC72" s="294"/>
    </row>
    <row r="73" spans="5:58" ht="42" customHeight="1">
      <c r="E73" s="109"/>
      <c r="F73" s="195" t="s">
        <v>371</v>
      </c>
      <c r="M73"/>
      <c r="N73"/>
      <c r="O73"/>
      <c r="Q73"/>
      <c r="U73"/>
      <c r="V73"/>
      <c r="W73"/>
      <c r="X73"/>
      <c r="Y73"/>
      <c r="Z73" s="338"/>
      <c r="AA73" s="338"/>
      <c r="AB73" s="338"/>
      <c r="AC73" s="295"/>
    </row>
    <row r="74" spans="5:58" ht="34.5" customHeight="1">
      <c r="E74" s="96" t="s">
        <v>57</v>
      </c>
      <c r="F74" s="469" t="s">
        <v>58</v>
      </c>
      <c r="G74" s="470"/>
      <c r="H74" s="470"/>
      <c r="I74" s="470"/>
      <c r="J74" s="470"/>
      <c r="K74" s="470"/>
      <c r="L74" s="470"/>
      <c r="M74" s="470"/>
      <c r="N74" s="470"/>
      <c r="O74" s="470"/>
      <c r="P74" s="470"/>
      <c r="Q74" s="470"/>
      <c r="R74" s="470"/>
      <c r="S74" s="470"/>
      <c r="T74" s="470"/>
      <c r="U74" s="470"/>
      <c r="V74" s="470"/>
      <c r="W74" s="470"/>
      <c r="X74" s="470"/>
      <c r="Y74" s="470"/>
      <c r="Z74" s="470"/>
      <c r="AA74" s="470"/>
      <c r="AB74" s="470"/>
      <c r="AC74" s="471"/>
    </row>
    <row r="75" spans="5:58" ht="33" customHeight="1">
      <c r="E75" s="97" t="s">
        <v>70</v>
      </c>
      <c r="F75" s="202" t="s">
        <v>66</v>
      </c>
      <c r="H75" s="240"/>
      <c r="I75" s="240"/>
      <c r="J75" s="240"/>
      <c r="K75" s="240"/>
      <c r="L75" s="183" t="str">
        <f>+IFERROR(IF(COUNT(I75:K75),ROUND(SUM(I75:K75),2),""),"")</f>
        <v/>
      </c>
      <c r="M75" s="149"/>
      <c r="N75" s="240"/>
      <c r="O75" s="240"/>
      <c r="P75" s="183" t="str">
        <f>+IFERROR(IF(COUNT(N75:O75),ROUND(SUM(N75:O75),2),""),"")</f>
        <v/>
      </c>
      <c r="Q75" s="151" t="str">
        <f>+IFERROR(IF(COUNT(P75),ROUND(P75/'Shareholding Pattern'!$P$79*100,2),""),"")</f>
        <v/>
      </c>
      <c r="R75" s="240"/>
      <c r="S75" s="240"/>
      <c r="T75" s="183" t="str">
        <f>+IFERROR(IF(COUNT(R75:S75),ROUND(SUM(R75:S75),2),""),"")</f>
        <v/>
      </c>
      <c r="U75" s="132"/>
      <c r="V75" s="240"/>
      <c r="W75" s="157" t="str">
        <f t="shared" ref="W75:W79" si="57">+IFERROR(IF(COUNT(V75),ROUND(SUM(V75)/SUM(L75)*100,2),""),0)</f>
        <v/>
      </c>
      <c r="X75" s="499"/>
      <c r="Y75" s="500"/>
      <c r="Z75" s="240"/>
      <c r="AA75" s="474"/>
      <c r="AB75" s="475"/>
      <c r="AC75" s="476"/>
      <c r="AH75" t="s">
        <v>298</v>
      </c>
      <c r="AR75" t="s">
        <v>188</v>
      </c>
      <c r="AX75" t="s">
        <v>298</v>
      </c>
      <c r="AZ75" t="s">
        <v>333</v>
      </c>
      <c r="BF75" t="s">
        <v>322</v>
      </c>
    </row>
    <row r="76" spans="5:58" ht="46.5" customHeight="1">
      <c r="E76" s="97" t="s">
        <v>59</v>
      </c>
      <c r="F76" s="366" t="s">
        <v>858</v>
      </c>
      <c r="H76" s="240"/>
      <c r="I76" s="240"/>
      <c r="J76" s="240"/>
      <c r="K76" s="240"/>
      <c r="L76" s="183" t="str">
        <f>+IFERROR(IF(COUNT(I76:K76),ROUND(SUM(I76:K76),2),""),"")</f>
        <v/>
      </c>
      <c r="M76" s="185" t="str">
        <f>+IFERROR(IF(COUNT(L76),ROUND(L76/'Shareholding Pattern'!$L$78*100,2),""),"")</f>
        <v/>
      </c>
      <c r="N76" s="240"/>
      <c r="O76" s="240"/>
      <c r="P76" s="183" t="str">
        <f>+IFERROR(IF(COUNT(N76:O76),ROUND(SUM(N76:O76),2),""),"")</f>
        <v/>
      </c>
      <c r="Q76" s="151" t="str">
        <f>+IFERROR(IF(COUNT(P76),ROUND(P76/'Shareholding Pattern'!$P$79*100,2),""),"")</f>
        <v/>
      </c>
      <c r="R76" s="240"/>
      <c r="S76" s="240"/>
      <c r="T76" s="183" t="str">
        <f>+IFERROR(IF(COUNT(R76:S76),ROUND(SUM(R76:S76),2),""),"")</f>
        <v/>
      </c>
      <c r="U76" s="126" t="str">
        <f>+IFERROR(IF(COUNT(L76,T76),ROUND(SUM(L76,T76)/SUM('Shareholding Pattern'!$L$78,'Shareholding Pattern'!$T$78)*100,2),""),"")</f>
        <v/>
      </c>
      <c r="V76" s="240"/>
      <c r="W76" s="157" t="str">
        <f t="shared" si="57"/>
        <v/>
      </c>
      <c r="X76" s="501"/>
      <c r="Y76" s="502"/>
      <c r="Z76" s="240"/>
      <c r="AA76" s="474"/>
      <c r="AB76" s="475"/>
      <c r="AC76" s="476"/>
      <c r="AH76" t="s">
        <v>198</v>
      </c>
      <c r="AR76" t="s">
        <v>189</v>
      </c>
      <c r="AX76" t="s">
        <v>198</v>
      </c>
      <c r="AZ76" t="s">
        <v>835</v>
      </c>
      <c r="BF76" t="s">
        <v>836</v>
      </c>
    </row>
    <row r="77" spans="5:58" ht="31.5" customHeight="1">
      <c r="E77" s="465" t="s">
        <v>67</v>
      </c>
      <c r="F77" s="465"/>
      <c r="G77" s="465"/>
      <c r="H77" s="127" t="str">
        <f>IFERROR(IF(COUNT(H75:H76),ROUND(SUM(H75:H76),0),""),"")</f>
        <v/>
      </c>
      <c r="I77" s="127" t="str">
        <f t="shared" ref="I77:Z77" si="58">IFERROR(IF(COUNT(I75:I76),ROUND(SUM(I75:I76),0),""),"")</f>
        <v/>
      </c>
      <c r="J77" s="127" t="str">
        <f t="shared" si="58"/>
        <v/>
      </c>
      <c r="K77" s="127" t="str">
        <f t="shared" si="58"/>
        <v/>
      </c>
      <c r="L77" s="127" t="str">
        <f t="shared" si="58"/>
        <v/>
      </c>
      <c r="M77" s="149"/>
      <c r="N77" s="128" t="str">
        <f t="shared" si="58"/>
        <v/>
      </c>
      <c r="O77" s="128" t="str">
        <f t="shared" si="58"/>
        <v/>
      </c>
      <c r="P77" s="129" t="str">
        <f t="shared" si="58"/>
        <v/>
      </c>
      <c r="Q77" s="151" t="str">
        <f>+IFERROR(IF(COUNT(P77),ROUND(P77/'Shareholding Pattern'!$P$79*100,2),""),"")</f>
        <v/>
      </c>
      <c r="R77" s="127" t="str">
        <f t="shared" si="58"/>
        <v/>
      </c>
      <c r="S77" s="127" t="str">
        <f t="shared" si="58"/>
        <v/>
      </c>
      <c r="T77" s="127" t="str">
        <f t="shared" si="58"/>
        <v/>
      </c>
      <c r="U77" s="132"/>
      <c r="V77" s="127" t="str">
        <f t="shared" si="58"/>
        <v/>
      </c>
      <c r="W77" s="157" t="str">
        <f t="shared" si="57"/>
        <v/>
      </c>
      <c r="X77" s="501"/>
      <c r="Y77" s="502"/>
      <c r="Z77" s="127" t="str">
        <f t="shared" si="58"/>
        <v/>
      </c>
      <c r="AA77" s="477"/>
      <c r="AB77" s="478"/>
      <c r="AC77" s="479"/>
      <c r="AR77" t="s">
        <v>190</v>
      </c>
    </row>
    <row r="78" spans="5:58" ht="26.25" customHeight="1">
      <c r="E78" s="485" t="s">
        <v>68</v>
      </c>
      <c r="F78" s="485"/>
      <c r="G78" s="485"/>
      <c r="H78" s="127">
        <f>+IFERROR(IF(COUNT(H26,H71,H76),ROUND(SUM(H26,H71,H76),0),""),"")</f>
        <v>14004</v>
      </c>
      <c r="I78" s="127">
        <f>+IFERROR(IF(COUNT(I26,I71,I76),ROUND(SUM(I26,I71,I76),0),""),"")</f>
        <v>15457106</v>
      </c>
      <c r="J78" s="127" t="str">
        <f>+IFERROR(IF(COUNT(J26,J71,J76),ROUND(SUM(J26,J71,J76),0),""),"")</f>
        <v/>
      </c>
      <c r="K78" s="127" t="str">
        <f>+IFERROR(IF(COUNT(K26,K71,K76),ROUND(SUM(K26,K71,K76),0),""),"")</f>
        <v/>
      </c>
      <c r="L78" s="127">
        <f>+IFERROR(IF(COUNT(L26,L71,L76),ROUND(SUM(L26,L71,L76),0),""),"")</f>
        <v>15457106</v>
      </c>
      <c r="M78" s="150">
        <f>+IFERROR(IF(COUNT(L78),ROUND(L78/'Shareholding Pattern'!$L$78*100,2),""),0)</f>
        <v>100</v>
      </c>
      <c r="N78" s="131">
        <f>+IFERROR(IF(COUNT(N26,N71,N76),ROUND(SUM(N26,N71,N76),0),""),"")</f>
        <v>15457106</v>
      </c>
      <c r="O78" s="131" t="str">
        <f>+IFERROR(IF(COUNT(O26,O71,O76),ROUND(SUM(O26,O71,O76),0),""),"")</f>
        <v/>
      </c>
      <c r="P78" s="127">
        <f>+IFERROR(IF(COUNT(P26,P71,P76),ROUND(SUM(P26,P71,P76),0),""),"")</f>
        <v>15457106</v>
      </c>
      <c r="Q78" s="151">
        <f>+IFERROR(IF(COUNT(P78),ROUND(P78/'Shareholding Pattern'!$P$79*100,2),""),0)</f>
        <v>100</v>
      </c>
      <c r="R78" s="127" t="str">
        <f>+IFERROR(IF(COUNT(R26,R71,R76),ROUND(SUM(R26,R71,R76),0),""),"")</f>
        <v/>
      </c>
      <c r="S78" s="127" t="str">
        <f>+IFERROR(IF(COUNT(S26,S71,S76),ROUND(SUM(S26,S71,S76),0),""),"")</f>
        <v/>
      </c>
      <c r="T78" s="127" t="str">
        <f>+IFERROR(IF(COUNT(T26,T71,T76),ROUND(SUM(T26,T71,T76),0),""),"")</f>
        <v/>
      </c>
      <c r="U78" s="130">
        <f>+IFERROR(IF(COUNT(L78,T78),ROUND(SUM(L78,T78)/SUM('Shareholding Pattern'!$L$78,'Shareholding Pattern'!$T$78)*100,2),""),0)</f>
        <v>100</v>
      </c>
      <c r="V78" s="127" t="str">
        <f>+IFERROR(IF(COUNT(V26,V71,V76),ROUND(SUM(V26,V71,V76),0),""),"")</f>
        <v/>
      </c>
      <c r="W78" s="157" t="str">
        <f t="shared" si="57"/>
        <v/>
      </c>
      <c r="X78" s="503"/>
      <c r="Y78" s="504"/>
      <c r="Z78" s="127">
        <f>+IFERROR(IF(COUNT(Z26,Z71,Z76),ROUND(SUM(Z26,Z71,Z76),0),""),"")</f>
        <v>15366047</v>
      </c>
      <c r="AA78" s="127">
        <f t="shared" ref="AA78:AC78" si="59">+IFERROR(IF(COUNT(AA26,AA71,AA76),ROUND(SUM(AA26,AA71,AA76),0),""),"")</f>
        <v>0</v>
      </c>
      <c r="AB78" s="127">
        <f t="shared" si="59"/>
        <v>0</v>
      </c>
      <c r="AC78" s="127">
        <f t="shared" si="59"/>
        <v>0</v>
      </c>
    </row>
    <row r="79" spans="5:58" ht="22.5" customHeight="1">
      <c r="E79" s="485" t="s">
        <v>69</v>
      </c>
      <c r="F79" s="485"/>
      <c r="G79" s="485"/>
      <c r="H79" s="127">
        <f>+IFERROR(IF(COUNT(H26,H71,H77),ROUND(SUM(H26,H71,H77),0),""),"")</f>
        <v>14004</v>
      </c>
      <c r="I79" s="127">
        <f>+IFERROR(IF(COUNT(I26,I71,I77),ROUND(SUM(I26,I71,I77),0),""),"")</f>
        <v>15457106</v>
      </c>
      <c r="J79" s="127" t="str">
        <f>+IFERROR(IF(COUNT(J26,J71,J77),ROUND(SUM(J26,J71,J77),0),""),"")</f>
        <v/>
      </c>
      <c r="K79" s="127" t="str">
        <f>+IFERROR(IF(COUNT(K26,K71,K77),ROUND(SUM(K26,K71,K77),0),""),"")</f>
        <v/>
      </c>
      <c r="L79" s="127">
        <f>+IFERROR(IF(COUNT(L26,L71,L77),ROUND(SUM(L26,L71,L77),0),""),"")</f>
        <v>15457106</v>
      </c>
      <c r="M79" s="236">
        <f>+IFERROR(IF(COUNT(L78),ROUND(L78/'Shareholding Pattern'!$L$78*100,2),""),"")</f>
        <v>100</v>
      </c>
      <c r="N79" s="131">
        <f>+IFERROR(IF(COUNT(N26,N71,N77),ROUND(SUM(N26,N71,N77),0),""),"")</f>
        <v>15457106</v>
      </c>
      <c r="O79" s="131" t="str">
        <f>+IFERROR(IF(COUNT(O26,O71,O77),ROUND(SUM(O26,O71,O77),0),""),"")</f>
        <v/>
      </c>
      <c r="P79" s="127">
        <f>+IFERROR(IF(COUNT(P26,P71,P77),ROUND(SUM(P26,P71,P77),0),""),"")</f>
        <v>15457106</v>
      </c>
      <c r="Q79" s="151">
        <f>+IFERROR(IF(COUNT(P79),ROUND(P79/'Shareholding Pattern'!$P$79*100,2),""),"")</f>
        <v>100</v>
      </c>
      <c r="R79" s="127" t="str">
        <f>+IFERROR(IF(COUNT(R26,R71,R77),ROUND(SUM(R26,R71,R77),0),""),"")</f>
        <v/>
      </c>
      <c r="S79" s="127" t="str">
        <f>+IFERROR(IF(COUNT(S26,S71,S77),ROUND(SUM(S26,S71,S77),0),""),"")</f>
        <v/>
      </c>
      <c r="T79" s="127" t="str">
        <f>+IFERROR(IF(COUNT(T26,T71,T77),ROUND(SUM(T26,T71,T77),0),""),"")</f>
        <v/>
      </c>
      <c r="U79" s="237">
        <f>+IFERROR(IF(COUNT(U26,U71,U77),ROUND(SUM(U26,U71,U77),0),""),"")</f>
        <v>100</v>
      </c>
      <c r="V79" s="127" t="str">
        <f>+IFERROR(IF(COUNT(V26,V71,V77),ROUND(SUM(V26,V71,V77),0),""),"")</f>
        <v/>
      </c>
      <c r="W79" s="157" t="str">
        <f t="shared" si="57"/>
        <v/>
      </c>
      <c r="X79" s="127" t="str">
        <f>+IFERROR(IF(COUNT(X26,X71,X77),ROUND(SUM(X26,X71,X77),0),""),"")</f>
        <v/>
      </c>
      <c r="Y79" s="157" t="str">
        <f>+IFERROR(IF(COUNT(X79),ROUND(SUM(X79)/SUM(L79)*100,2),""),0)</f>
        <v/>
      </c>
      <c r="Z79" s="127">
        <f>+IFERROR(IF(COUNT(Z26,Z71,Z77),ROUND(SUM(Z26,Z71,Z77),0),""),"")</f>
        <v>15366047</v>
      </c>
      <c r="AA79" s="127">
        <f t="shared" ref="AA79:AC79" si="60">+IFERROR(IF(COUNT(AA26,AA71,AA77),ROUND(SUM(AA26,AA71,AA77),0),""),"")</f>
        <v>0</v>
      </c>
      <c r="AB79" s="127">
        <f t="shared" si="60"/>
        <v>0</v>
      </c>
      <c r="AC79" s="127">
        <f t="shared" si="60"/>
        <v>0</v>
      </c>
      <c r="AR79" t="s">
        <v>191</v>
      </c>
    </row>
    <row r="80" spans="5:58" ht="35.1" customHeight="1">
      <c r="E80" s="460" t="s">
        <v>165</v>
      </c>
      <c r="F80" s="461"/>
      <c r="G80" s="461"/>
      <c r="H80" s="461"/>
      <c r="I80" s="461"/>
      <c r="J80" s="461"/>
      <c r="K80" s="461"/>
      <c r="L80" s="461"/>
      <c r="M80" s="462"/>
      <c r="N80" s="458"/>
      <c r="O80" s="459"/>
      <c r="P80" s="290"/>
      <c r="Q80" s="210"/>
      <c r="R80" s="288"/>
      <c r="S80" s="288"/>
      <c r="T80" s="288"/>
      <c r="U80" s="210"/>
      <c r="V80" s="210"/>
      <c r="W80" s="210"/>
      <c r="X80" s="472"/>
      <c r="Y80" s="472"/>
      <c r="Z80" s="472"/>
      <c r="AA80" s="472"/>
      <c r="AB80" s="472"/>
      <c r="AC80" s="473"/>
    </row>
    <row r="81" spans="5:29" ht="35.1" customHeight="1">
      <c r="E81" s="460" t="s">
        <v>529</v>
      </c>
      <c r="F81" s="461"/>
      <c r="G81" s="461"/>
      <c r="H81" s="461"/>
      <c r="I81" s="461"/>
      <c r="J81" s="461"/>
      <c r="K81" s="461"/>
      <c r="L81" s="461"/>
      <c r="M81" s="462"/>
      <c r="N81" s="489"/>
      <c r="O81" s="459"/>
      <c r="P81" s="290"/>
      <c r="Q81" s="210"/>
      <c r="R81" s="288"/>
      <c r="S81" s="288"/>
      <c r="T81" s="288"/>
      <c r="U81" s="210"/>
      <c r="V81" s="210"/>
      <c r="W81" s="210"/>
      <c r="X81" s="472"/>
      <c r="Y81" s="472"/>
      <c r="Z81" s="472"/>
      <c r="AA81" s="472"/>
      <c r="AB81" s="472"/>
      <c r="AC81" s="473"/>
    </row>
    <row r="82" spans="5:29" ht="35.1" customHeight="1">
      <c r="E82" s="460" t="s">
        <v>530</v>
      </c>
      <c r="F82" s="461"/>
      <c r="G82" s="461"/>
      <c r="H82" s="461"/>
      <c r="I82" s="461"/>
      <c r="J82" s="461"/>
      <c r="K82" s="461"/>
      <c r="L82" s="461"/>
      <c r="M82" s="462"/>
      <c r="N82" s="489"/>
      <c r="O82" s="459"/>
      <c r="P82" s="290"/>
      <c r="Q82" s="210"/>
      <c r="R82" s="288"/>
      <c r="S82" s="288"/>
      <c r="T82" s="288"/>
      <c r="U82" s="210"/>
      <c r="V82" s="210"/>
      <c r="W82" s="210"/>
      <c r="X82" s="472"/>
      <c r="Y82" s="472"/>
      <c r="Z82" s="472"/>
      <c r="AA82" s="472"/>
      <c r="AB82" s="472"/>
      <c r="AC82" s="473"/>
    </row>
    <row r="83" spans="5:29" ht="35.1" customHeight="1">
      <c r="E83" s="460" t="s">
        <v>531</v>
      </c>
      <c r="F83" s="461"/>
      <c r="G83" s="461"/>
      <c r="H83" s="461"/>
      <c r="I83" s="461"/>
      <c r="J83" s="461"/>
      <c r="K83" s="461"/>
      <c r="L83" s="461"/>
      <c r="M83" s="462"/>
      <c r="N83" s="458"/>
      <c r="O83" s="459"/>
      <c r="P83" s="290"/>
      <c r="Q83" s="210"/>
      <c r="R83" s="288"/>
      <c r="S83" s="288"/>
      <c r="T83" s="288"/>
      <c r="U83" s="210"/>
      <c r="V83" s="210"/>
      <c r="W83" s="210"/>
      <c r="X83" s="472"/>
      <c r="Y83" s="472"/>
      <c r="Z83" s="472"/>
      <c r="AA83" s="472"/>
      <c r="AB83" s="472"/>
      <c r="AC83" s="473"/>
    </row>
  </sheetData>
  <sheetProtection password="F884" sheet="1" objects="1" scenarios="1"/>
  <mergeCells count="58">
    <mergeCell ref="AA81:AC81"/>
    <mergeCell ref="AA82:AC82"/>
    <mergeCell ref="AA83:AC83"/>
    <mergeCell ref="AA14:AC26"/>
    <mergeCell ref="AA9:AC9"/>
    <mergeCell ref="AA10:AC10"/>
    <mergeCell ref="F12:AC12"/>
    <mergeCell ref="F29:AC29"/>
    <mergeCell ref="F42:AC42"/>
    <mergeCell ref="K9:K11"/>
    <mergeCell ref="E41:G41"/>
    <mergeCell ref="E26:G26"/>
    <mergeCell ref="E25:G25"/>
    <mergeCell ref="M9:M11"/>
    <mergeCell ref="N9:Q9"/>
    <mergeCell ref="R9:R11"/>
    <mergeCell ref="X30:Y41"/>
    <mergeCell ref="Z9:Z11"/>
    <mergeCell ref="X81:Z81"/>
    <mergeCell ref="S9:S11"/>
    <mergeCell ref="X75:Y78"/>
    <mergeCell ref="V9:W10"/>
    <mergeCell ref="X9:Y10"/>
    <mergeCell ref="U9:U11"/>
    <mergeCell ref="T9:T11"/>
    <mergeCell ref="X80:Z80"/>
    <mergeCell ref="X43:Y50"/>
    <mergeCell ref="X52:Y71"/>
    <mergeCell ref="X82:Z82"/>
    <mergeCell ref="X83:Z83"/>
    <mergeCell ref="E81:M81"/>
    <mergeCell ref="E82:M82"/>
    <mergeCell ref="E83:M83"/>
    <mergeCell ref="N81:O81"/>
    <mergeCell ref="N82:O82"/>
    <mergeCell ref="N83:O83"/>
    <mergeCell ref="F9:G11"/>
    <mergeCell ref="E78:G78"/>
    <mergeCell ref="J9:J11"/>
    <mergeCell ref="E70:G70"/>
    <mergeCell ref="E79:G79"/>
    <mergeCell ref="E9:E11"/>
    <mergeCell ref="N10:P10"/>
    <mergeCell ref="Q10:Q11"/>
    <mergeCell ref="N80:O80"/>
    <mergeCell ref="E80:M80"/>
    <mergeCell ref="E50:G50"/>
    <mergeCell ref="E71:G71"/>
    <mergeCell ref="E55:G55"/>
    <mergeCell ref="E77:G77"/>
    <mergeCell ref="F51:AC51"/>
    <mergeCell ref="F74:AC74"/>
    <mergeCell ref="AA80:AC80"/>
    <mergeCell ref="AA75:AC77"/>
    <mergeCell ref="L9:L11"/>
    <mergeCell ref="I9:I11"/>
    <mergeCell ref="E18:G18"/>
    <mergeCell ref="H9:H11"/>
  </mergeCells>
  <dataValidations count="8">
    <dataValidation type="whole" operator="lessThanOrEqual" allowBlank="1" showInputMessage="1" showErrorMessage="1" sqref="V75:V76 V52:V54 V57:V69 V30:V40 V43:V49" xr:uid="{00000000-0002-0000-0400-000000000000}">
      <formula1>I30</formula1>
    </dataValidation>
    <dataValidation type="whole" operator="lessThanOrEqual" allowBlank="1" showInputMessage="1" showErrorMessage="1" sqref="Z75:Z76 Z30:Z40 Z43:Z49 Z52:Z54 Z57:Z69" xr:uid="{00000000-0002-0000-0400-000001000000}">
      <formula1>L30</formula1>
    </dataValidation>
    <dataValidation type="whole" operator="greaterThanOrEqual" allowBlank="1" showInputMessage="1" showErrorMessage="1" sqref="N52:O54 R52:S54 N75:O76 R75:S76 I75:K76 I52:K54 I57:K69 N57:O69 R57:S69 R43:S49 R30:S40 N30:O40 N43:O49 I43:K49 I30:K40" xr:uid="{00000000-0002-0000-0400-000002000000}">
      <formula1>0</formula1>
    </dataValidation>
    <dataValidation type="whole" operator="greaterThan" allowBlank="1" showInputMessage="1" showErrorMessage="1" sqref="H52:H54 H75:H76 H57:H69 H43:H49 H30:H40" xr:uid="{00000000-0002-0000-0400-000003000000}">
      <formula1>0</formula1>
    </dataValidation>
    <dataValidation operator="greaterThan" allowBlank="1" showInputMessage="1" showErrorMessage="1" sqref="H20:H24 H14:H17" xr:uid="{00000000-0002-0000-0400-000004000000}"/>
    <dataValidation type="whole" operator="lessThanOrEqual" allowBlank="1" showInputMessage="1" showErrorMessage="1" error="Sub-category (i) should be less than or equal to total number of shares." prompt="Sub-category (i) should be less than or equal to total number of shares." sqref="AA52:AA54 AA30:AA40 AA43:AA49 AA57:AA69" xr:uid="{00000000-0002-0000-0400-000005000000}">
      <formula1>L30</formula1>
    </dataValidation>
    <dataValidation type="whole" operator="lessThanOrEqual" allowBlank="1" showInputMessage="1" showErrorMessage="1" error="Sub-category (ii) should be less than or equal to total number of shares." prompt="Sub-category (ii) should be less than or equal to total number of shares." sqref="AB30:AB40 AB43:AB49 AB52:AB54 AB57:AB69" xr:uid="{00000000-0002-0000-0400-000006000000}">
      <formula1>L30</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30:AC40 AC43:AC49 AC52:AC54 AC57:AC69" xr:uid="{00000000-0002-0000-0400-000007000000}">
      <formula1>L30</formula1>
    </dataValidation>
  </dataValidations>
  <hyperlinks>
    <hyperlink ref="F14" location="IndHUF!F12" display="Individuals/Hindu undivided Family" xr:uid="{00000000-0004-0000-0400-000000000000}"/>
    <hyperlink ref="F15" location="CGAndSG!F12" display="Central  Government/ State Government(s)" xr:uid="{00000000-0004-0000-0400-000001000000}"/>
    <hyperlink ref="F16" location="Banks!F12" display="Financial  Institutions/ Banks" xr:uid="{00000000-0004-0000-0400-000002000000}"/>
    <hyperlink ref="F17" location="IndHUF!F12" display="Any Other (specify)" xr:uid="{00000000-0004-0000-0400-000003000000}"/>
    <hyperlink ref="F20" location="Individuals!F12" display="Individuals (NonResident Individuals/ Foreign Individuals)" xr:uid="{00000000-0004-0000-0400-000004000000}"/>
    <hyperlink ref="F21" location="Government!F12" display="Government" xr:uid="{00000000-0004-0000-0400-000005000000}"/>
    <hyperlink ref="F22" location="Institutions!F12" display="Institutions" xr:uid="{00000000-0004-0000-0400-000006000000}"/>
    <hyperlink ref="F23" location="FPIPromoter!F12" display="Foreign Portfolio Investor" xr:uid="{00000000-0004-0000-0400-000007000000}"/>
    <hyperlink ref="F24" location="OtherForeign!F12" display="Any Other (specify)" xr:uid="{00000000-0004-0000-0400-000008000000}"/>
    <hyperlink ref="F30" location="MutuaFund!F12" display="Mutual Funds" xr:uid="{00000000-0004-0000-0400-000009000000}"/>
    <hyperlink ref="F31" location="VentureCap!F12" display="Venture Capital Funds" xr:uid="{00000000-0004-0000-0400-00000A000000}"/>
    <hyperlink ref="F32" location="AIF!F12" display="Alternate Investment Funds" xr:uid="{00000000-0004-0000-0400-00000B000000}"/>
    <hyperlink ref="F44" location="FVC!F12" display="Foreign Venture Capital Investors" xr:uid="{00000000-0004-0000-0400-00000C000000}"/>
    <hyperlink ref="F46" location="FPI_Insti!F12" display="Foreign Portfolio Investors" xr:uid="{00000000-0004-0000-0400-00000D000000}"/>
    <hyperlink ref="F33" location="Bank_Insti!F12" display="Financial  Institutions/ Banks" xr:uid="{00000000-0004-0000-0400-00000E000000}"/>
    <hyperlink ref="F34" location="Insurance!F12" display="Insurance  Companies" xr:uid="{00000000-0004-0000-0400-00000F000000}"/>
    <hyperlink ref="F35" location="Pension!F12" display="Provident Funds/ Pension Funds" xr:uid="{00000000-0004-0000-0400-000010000000}"/>
    <hyperlink ref="F52" location="'CG&amp;SG&amp;PI'!F12" display="Central  Government/  State  Government(s)/ President of India" xr:uid="{00000000-0004-0000-0400-000011000000}"/>
    <hyperlink ref="F63" location="'Indivisual(aI)'!F12" display="'Indivisual(aI)'!F12" xr:uid="{00000000-0004-0000-0400-000012000000}"/>
    <hyperlink ref="F64" location="'Indivisual(aII)'!F12" display="'Indivisual(aII)'!F12" xr:uid="{00000000-0004-0000-0400-000013000000}"/>
    <hyperlink ref="F48" location="OD!F12" display="Overseas Depositories (holding DRs) (balancing figure)" xr:uid="{00000000-0004-0000-0400-000014000000}"/>
    <hyperlink ref="F69" location="Other_NonInsti!F12" display="Any Other (specify)" xr:uid="{00000000-0004-0000-0400-000015000000}"/>
    <hyperlink ref="F75" location="DRHolder!F12" display="Custodian/DR  Holder - Name of DR Holders  (If Available)" xr:uid="{00000000-0004-0000-0400-000016000000}"/>
    <hyperlink ref="F72" location="PAC_Public!F12" display="Details of the shareholders acting as persons in Concert for Public" xr:uid="{00000000-0004-0000-0400-000017000000}"/>
    <hyperlink ref="F73" location="Unclaimed_Public!A1" display="Details of Shares which remain unclaimed for Public" xr:uid="{00000000-0004-0000-0400-000018000000}"/>
    <hyperlink ref="F27" location="Unclaimed_Prom!I14" display="Details of Shares which remain unclaimed for Promoter &amp; Promoter Group" xr:uid="{00000000-0004-0000-0400-000019000000}"/>
    <hyperlink ref="F38" location="NBFC!F12" display="NBFCs registered with RBI" xr:uid="{00000000-0004-0000-0400-00001A000000}"/>
    <hyperlink ref="F40" location="Other_Insti!F12" display="Any Other (specify)" xr:uid="{00000000-0004-0000-0400-00001B000000}"/>
    <hyperlink ref="F36" location="AssetReconstruct!F12" display="Asset reconstruction companies" xr:uid="{00000000-0004-0000-0400-00001C000000}"/>
    <hyperlink ref="F37" location="'Sovereign Wealth(Domestic)'!F12" display="Sovereign Wealth Funds" xr:uid="{00000000-0004-0000-0400-00001D000000}"/>
    <hyperlink ref="F39" location="'Other Financial Institutions'!F12" display="Other Financial Institutions" xr:uid="{00000000-0004-0000-0400-00001E000000}"/>
    <hyperlink ref="F43" location="'Foreign Direct Investment'!F12" display="Foreign Direct Investment" xr:uid="{00000000-0004-0000-0400-00001F000000}"/>
    <hyperlink ref="F45" location="'Sovereign Wealth(Foreign)'!F12" display="Sovereign Wealth Funds" xr:uid="{00000000-0004-0000-0400-000020000000}"/>
    <hyperlink ref="F47" location="'Foreign Portfolio Category II'!F12" display="Foreign Portfolio Investors Category II" xr:uid="{00000000-0004-0000-0400-000021000000}"/>
    <hyperlink ref="F49" location="'Other_Insti (Foreign)'!E12" display="Any Other (specify)" xr:uid="{00000000-0004-0000-0400-000022000000}"/>
    <hyperlink ref="F53" location="'State Government_Governor'!F12" display="State Government / Governor" xr:uid="{00000000-0004-0000-0400-000023000000}"/>
    <hyperlink ref="F54" location="'Shareholding by Companies'!F12" display="Shareholding by Companies or Bodies Corporate where Central / State Government is a promoter" xr:uid="{00000000-0004-0000-0400-000024000000}"/>
    <hyperlink ref="F57" location="'Associate companies_Subsidiar'!F12" display="Associate companies / Subsidiaries" xr:uid="{00000000-0004-0000-0400-000025000000}"/>
    <hyperlink ref="F58" location="'Directors and their relatives'!A1" display="Directors and their relatives (excluding independent directors and nominee directors)" xr:uid="{00000000-0004-0000-0400-000026000000}"/>
    <hyperlink ref="F59" location="'Key Managerial Personnel'!F12" display="Key Managerial Personnel" xr:uid="{00000000-0004-0000-0400-000027000000}"/>
    <hyperlink ref="F60" location="'Relatives of promoters'!F12" display="Relatives of promoters (other than ‘immediate relatives’ of promoters disclosed under ‘Promoter and Promoter Group’ category)" xr:uid="{00000000-0004-0000-0400-000028000000}"/>
    <hyperlink ref="F61" location="'Trusts where any person'!F12" display="Trusts where any person belonging to 'Promoter and Promoter Group' category is 'trustee', 'beneficiary', or 'author of the trust'" xr:uid="{00000000-0004-0000-0400-000029000000}"/>
    <hyperlink ref="F62" location="'Investor Education'!F12" display="Investor Education and Protection Fund (IEPF)" xr:uid="{00000000-0004-0000-0400-00002A000000}"/>
    <hyperlink ref="F65" location="'Non Resident Indians (NRIs)'!A1" display="Non Resident Indians (NRIs)" xr:uid="{00000000-0004-0000-0400-00002B000000}"/>
    <hyperlink ref="F66" location="'Foreign Nationals'!F12" display="Foreign Nationals" xr:uid="{00000000-0004-0000-0400-00002C000000}"/>
    <hyperlink ref="F67" location="'Foreign Companies'!F12" display="Foreign Companies" xr:uid="{00000000-0004-0000-0400-00002D000000}"/>
    <hyperlink ref="F68" location="'Bodies Corporate'!F12" display="Bodies Corporate" xr:uid="{00000000-0004-0000-0400-00002E000000}"/>
    <hyperlink ref="F76" location="EBT!F12" display="Employee Benefit Trust / Employee Welfare Trust under SEBI (Share Based Employee Benefits and Sweat Equity) Regulations, 2021" xr:uid="{00000000-0004-0000-0400-00002F000000}"/>
  </hyperlinks>
  <pageMargins left="0.7" right="0.7" top="0.75" bottom="0.75" header="0.3" footer="0.3"/>
  <pageSetup orientation="portrait" r:id="rId1"/>
  <ignoredErrors>
    <ignoredError sqref="P30 T30 L30:L32 L43 L57" formulaRange="1"/>
  </ignoredError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6">
    <tabColor theme="7"/>
  </sheetPr>
  <dimension ref="A1:XFC19"/>
  <sheetViews>
    <sheetView showGridLines="0" zoomScale="70" zoomScaleNormal="70" workbookViewId="0">
      <pane xSplit="3" ySplit="14" topLeftCell="D15" activePane="bottomRight" state="frozen"/>
      <selection activeCell="A7" sqref="A7"/>
      <selection pane="topRight" activeCell="D7" sqref="D7"/>
      <selection pane="bottomLeft" activeCell="A15" sqref="A15"/>
      <selection pane="bottomRight" sqref="A1:XFD6"/>
    </sheetView>
  </sheetViews>
  <sheetFormatPr defaultColWidth="0" defaultRowHeight="14.4"/>
  <cols>
    <col min="1" max="1" width="2.33203125" customWidth="1"/>
    <col min="2" max="2" width="2.109375" customWidth="1"/>
    <col min="3" max="3" width="2" customWidth="1"/>
    <col min="4" max="4" width="7.109375" customWidth="1"/>
    <col min="5" max="5" width="42.88671875" customWidth="1"/>
    <col min="6" max="6" width="46.5546875" customWidth="1"/>
    <col min="7" max="7" width="40" customWidth="1"/>
    <col min="8" max="8" width="13.6640625" customWidth="1"/>
    <col min="9" max="10" width="20.6640625" customWidth="1"/>
    <col min="11" max="12" width="20.6640625" hidden="1" customWidth="1"/>
    <col min="13" max="15" width="20.6640625" customWidth="1"/>
    <col min="16" max="16" width="20.6640625" hidden="1" customWidth="1"/>
    <col min="17" max="18" width="20.6640625" customWidth="1"/>
    <col min="19" max="21" width="20.6640625" hidden="1" customWidth="1"/>
    <col min="22" max="22" width="20.6640625" customWidth="1"/>
    <col min="23" max="24" width="20.6640625" hidden="1" customWidth="1"/>
    <col min="25" max="29" width="20.6640625" customWidth="1"/>
    <col min="30" max="31" width="1.88671875" customWidth="1"/>
    <col min="32" max="16383" width="2.5546875" hidden="1"/>
    <col min="16384" max="16384" width="1.88671875" hidden="1"/>
  </cols>
  <sheetData>
    <row r="1" spans="4:54" hidden="1">
      <c r="I1">
        <v>0</v>
      </c>
      <c r="J1">
        <v>0</v>
      </c>
      <c r="AE1" t="s">
        <v>341</v>
      </c>
      <c r="AF1" t="s">
        <v>440</v>
      </c>
      <c r="AG1" t="s">
        <v>347</v>
      </c>
      <c r="AH1" t="s">
        <v>394</v>
      </c>
      <c r="AI1" t="s">
        <v>468</v>
      </c>
      <c r="AJ1" t="s">
        <v>350</v>
      </c>
      <c r="AK1" t="s">
        <v>389</v>
      </c>
      <c r="AL1" t="s">
        <v>338</v>
      </c>
      <c r="AM1" t="s">
        <v>448</v>
      </c>
      <c r="AN1" t="s">
        <v>463</v>
      </c>
      <c r="AO1" t="s">
        <v>464</v>
      </c>
      <c r="AP1" t="s">
        <v>571</v>
      </c>
      <c r="AQ1" t="s">
        <v>336</v>
      </c>
      <c r="AR1" t="s">
        <v>862</v>
      </c>
      <c r="AS1" t="s">
        <v>572</v>
      </c>
      <c r="AT1" t="s">
        <v>346</v>
      </c>
      <c r="AU1" t="s">
        <v>573</v>
      </c>
      <c r="AV1" t="s">
        <v>574</v>
      </c>
      <c r="AW1" t="s">
        <v>575</v>
      </c>
      <c r="AX1" t="s">
        <v>469</v>
      </c>
      <c r="AY1" t="s">
        <v>342</v>
      </c>
      <c r="AZ1" t="s">
        <v>337</v>
      </c>
      <c r="BA1" t="s">
        <v>335</v>
      </c>
      <c r="BB1" t="s">
        <v>393</v>
      </c>
    </row>
    <row r="2" spans="4:54" ht="15" hidden="1" customHeight="1">
      <c r="E2" t="s">
        <v>302</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4"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+IFERROR(IF(COUNT(O13:O15),ROUND(SUMIF($F$13:O15,"Category",O13:O15),0),""),"")</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4" hidden="1"/>
    <row r="5" spans="4:54" hidden="1"/>
    <row r="6" spans="4:54" hidden="1"/>
    <row r="9" spans="4:54" ht="29.25" customHeight="1">
      <c r="D9" s="521" t="s">
        <v>119</v>
      </c>
      <c r="E9" s="521" t="s">
        <v>34</v>
      </c>
      <c r="F9" s="521" t="s">
        <v>376</v>
      </c>
      <c r="G9" s="521" t="s">
        <v>118</v>
      </c>
      <c r="H9" s="443" t="s">
        <v>1</v>
      </c>
      <c r="I9" s="521" t="s">
        <v>368</v>
      </c>
      <c r="J9" s="443" t="s">
        <v>3</v>
      </c>
      <c r="K9" s="443" t="s">
        <v>4</v>
      </c>
      <c r="L9" s="443" t="s">
        <v>5</v>
      </c>
      <c r="M9" s="443" t="s">
        <v>6</v>
      </c>
      <c r="N9" s="443" t="s">
        <v>7</v>
      </c>
      <c r="O9" s="443" t="s">
        <v>8</v>
      </c>
      <c r="P9" s="443"/>
      <c r="Q9" s="443"/>
      <c r="R9" s="443"/>
      <c r="S9" s="443" t="s">
        <v>9</v>
      </c>
      <c r="T9" s="521" t="s">
        <v>447</v>
      </c>
      <c r="U9" s="521" t="s">
        <v>116</v>
      </c>
      <c r="V9" s="443" t="s">
        <v>89</v>
      </c>
      <c r="W9" s="443" t="s">
        <v>12</v>
      </c>
      <c r="X9" s="443"/>
      <c r="Y9" s="443" t="s">
        <v>14</v>
      </c>
      <c r="Z9" s="443" t="s">
        <v>441</v>
      </c>
      <c r="AA9" s="512" t="s">
        <v>707</v>
      </c>
      <c r="AB9" s="513"/>
      <c r="AC9" s="514"/>
      <c r="AV9" t="s">
        <v>34</v>
      </c>
    </row>
    <row r="10" spans="4:54" ht="31.5" customHeight="1">
      <c r="D10" s="456"/>
      <c r="E10" s="456"/>
      <c r="F10" s="456"/>
      <c r="G10" s="456"/>
      <c r="H10" s="443"/>
      <c r="I10" s="456"/>
      <c r="J10" s="443"/>
      <c r="K10" s="443"/>
      <c r="L10" s="443"/>
      <c r="M10" s="443"/>
      <c r="N10" s="443"/>
      <c r="O10" s="443" t="s">
        <v>15</v>
      </c>
      <c r="P10" s="443"/>
      <c r="Q10" s="443"/>
      <c r="R10" s="443" t="s">
        <v>16</v>
      </c>
      <c r="S10" s="443"/>
      <c r="T10" s="456"/>
      <c r="U10" s="456"/>
      <c r="V10" s="443"/>
      <c r="W10" s="443"/>
      <c r="X10" s="443"/>
      <c r="Y10" s="443"/>
      <c r="Z10" s="443"/>
      <c r="AA10" s="450" t="s">
        <v>708</v>
      </c>
      <c r="AB10" s="451"/>
      <c r="AC10" s="452"/>
      <c r="AV10" t="s">
        <v>379</v>
      </c>
    </row>
    <row r="11" spans="4:54" ht="43.2">
      <c r="D11" s="442"/>
      <c r="E11" s="442"/>
      <c r="F11" s="442"/>
      <c r="G11" s="442"/>
      <c r="H11" s="443"/>
      <c r="I11" s="442"/>
      <c r="J11" s="443"/>
      <c r="K11" s="443"/>
      <c r="L11" s="443"/>
      <c r="M11" s="443"/>
      <c r="N11" s="443"/>
      <c r="O11" s="27" t="s">
        <v>17</v>
      </c>
      <c r="P11" s="27" t="s">
        <v>18</v>
      </c>
      <c r="Q11" s="27" t="s">
        <v>19</v>
      </c>
      <c r="R11" s="443"/>
      <c r="S11" s="443"/>
      <c r="T11" s="442"/>
      <c r="U11" s="442"/>
      <c r="V11" s="443"/>
      <c r="W11" s="27" t="s">
        <v>20</v>
      </c>
      <c r="X11" s="27" t="s">
        <v>21</v>
      </c>
      <c r="Y11" s="443"/>
      <c r="Z11" s="443"/>
      <c r="AA11" s="55" t="s">
        <v>709</v>
      </c>
      <c r="AB11" s="55" t="s">
        <v>710</v>
      </c>
      <c r="AC11" s="55" t="s">
        <v>711</v>
      </c>
    </row>
    <row r="12" spans="4:54" ht="24.75" customHeight="1">
      <c r="D12" s="8" t="s">
        <v>685</v>
      </c>
      <c r="E12" s="43" t="s">
        <v>33</v>
      </c>
      <c r="F12" s="68"/>
      <c r="G12" s="68"/>
      <c r="H12" s="25"/>
      <c r="I12" s="25"/>
      <c r="J12" s="25"/>
      <c r="K12" s="25"/>
      <c r="L12" s="25"/>
      <c r="M12" s="25"/>
      <c r="N12" s="25"/>
      <c r="O12" s="25"/>
      <c r="P12" s="25"/>
      <c r="Q12" s="25"/>
      <c r="R12" s="25"/>
      <c r="S12" s="25"/>
      <c r="T12" s="25"/>
      <c r="U12" s="25"/>
      <c r="V12" s="25"/>
      <c r="W12" s="25"/>
      <c r="X12" s="25"/>
      <c r="Y12" s="25"/>
      <c r="Z12" s="25"/>
      <c r="AA12" s="25"/>
      <c r="AB12" s="25"/>
      <c r="AC12" s="26"/>
      <c r="AG12" s="10"/>
    </row>
    <row r="13" spans="4:54" s="10" customFormat="1">
      <c r="D13" s="74"/>
      <c r="E13" s="64"/>
      <c r="F13" s="64"/>
      <c r="G13" s="233"/>
      <c r="H13" s="9"/>
      <c r="I13" s="13"/>
      <c r="J13" s="13"/>
      <c r="K13" s="38"/>
      <c r="L13" s="38"/>
      <c r="M13" s="188" t="str">
        <f>+IFERROR(IF(COUNT(J13:L13),ROUND(SUM(J13:L13),0),""),"")</f>
        <v/>
      </c>
      <c r="N13" s="186" t="str">
        <f>+IFERROR(IF(COUNT(M13),ROUND(M13/'Shareholding Pattern'!$L$78*100,2),""),"")</f>
        <v/>
      </c>
      <c r="O13" s="224" t="str">
        <f>IF(J13="","",J13)</f>
        <v/>
      </c>
      <c r="P13" s="38"/>
      <c r="Q13" s="188"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38"/>
      <c r="Z13" s="228"/>
      <c r="AA13" s="38"/>
      <c r="AB13" s="38"/>
      <c r="AC13" s="38"/>
      <c r="AD13" s="10">
        <f>IF(SUM(H13:Y13)&gt;0,1,0)</f>
        <v>0</v>
      </c>
      <c r="AG13"/>
    </row>
    <row r="14" spans="4:54" ht="24.75" customHeight="1">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4">
      <c r="D15" s="34"/>
      <c r="K15" s="169"/>
      <c r="L15" s="169"/>
      <c r="O15" s="169"/>
      <c r="P15" s="169"/>
      <c r="W15" s="169"/>
      <c r="Y15" s="35"/>
      <c r="Z15" s="35"/>
      <c r="AA15" s="35"/>
      <c r="AB15" s="35"/>
      <c r="AC15" s="36"/>
    </row>
    <row r="16" spans="4:54" ht="24.9" customHeight="1">
      <c r="D16" s="107"/>
      <c r="E16" s="30"/>
      <c r="F16" s="30"/>
      <c r="G16" s="49" t="s">
        <v>392</v>
      </c>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160"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86"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9"/>
      <c r="AA16" s="52" t="str">
        <f>+IFERROR(IF(COUNT(AA13:AA15),ROUND(SUMIF($F$13:AA15,"Category",AA13:AA15),0),""),"")</f>
        <v/>
      </c>
      <c r="AB16" s="52" t="str">
        <f>+IFERROR(IF(COUNT(AB13:AB15),ROUND(SUMIF($F$13:AB15,"Category",AB13:AB15),0),""),"")</f>
        <v/>
      </c>
      <c r="AC16" s="52" t="str">
        <f>+IFERROR(IF(COUNT(AC13:AC15),ROUND(SUMIF($F$13:AC15,"Category",AC13:AC15),0),""),"")</f>
        <v/>
      </c>
    </row>
    <row r="19" spans="7:7">
      <c r="G19" s="17"/>
    </row>
  </sheetData>
  <sheetProtection password="F884" sheet="1" objects="1" scenarios="1"/>
  <dataConsolidate/>
  <mergeCells count="23">
    <mergeCell ref="O9:R9"/>
    <mergeCell ref="S9:S11"/>
    <mergeCell ref="W9:X10"/>
    <mergeCell ref="K9:K11"/>
    <mergeCell ref="L9:L11"/>
    <mergeCell ref="M9:M11"/>
    <mergeCell ref="N9:N11"/>
    <mergeCell ref="AA9:AC9"/>
    <mergeCell ref="AA10:AC10"/>
    <mergeCell ref="D9:D11"/>
    <mergeCell ref="E9:E11"/>
    <mergeCell ref="F9:F11"/>
    <mergeCell ref="H9:H11"/>
    <mergeCell ref="I9:I11"/>
    <mergeCell ref="G9:G11"/>
    <mergeCell ref="Z9:Z11"/>
    <mergeCell ref="J9:J11"/>
    <mergeCell ref="Y9:Y11"/>
    <mergeCell ref="V9:V11"/>
    <mergeCell ref="T9:T11"/>
    <mergeCell ref="U9:U11"/>
    <mergeCell ref="O10:Q10"/>
    <mergeCell ref="R10:R11"/>
  </mergeCells>
  <dataValidations count="10">
    <dataValidation type="whole" operator="lessThanOrEqual" allowBlank="1" showInputMessage="1" showErrorMessage="1" sqref="Y13" xr:uid="{00000000-0002-0000-3100-000000000000}">
      <formula1>M13</formula1>
    </dataValidation>
    <dataValidation type="whole" operator="lessThanOrEqual" allowBlank="1" showInputMessage="1" showErrorMessage="1" sqref="W13" xr:uid="{00000000-0002-0000-3100-000001000000}">
      <formula1>J13</formula1>
    </dataValidation>
    <dataValidation type="whole" operator="greaterThanOrEqual" allowBlank="1" showInputMessage="1" showErrorMessage="1" sqref="O13:P13 J13:L13 S13:T13" xr:uid="{00000000-0002-0000-3100-000002000000}">
      <formula1>0</formula1>
    </dataValidation>
    <dataValidation type="textLength" operator="equal" allowBlank="1" showInputMessage="1" showErrorMessage="1" prompt="[A-Z][A-Z][A-Z][A-Z][A-Z][0-9][0-9][0-9][0-9][A-Z]_x000a__x000a_In absence of PAN write : ZZZZZ9999Z" sqref="H13" xr:uid="{00000000-0002-0000-3100-000003000000}">
      <formula1>10</formula1>
    </dataValidation>
    <dataValidation type="list" allowBlank="1" showInputMessage="1" showErrorMessage="1" sqref="F13" xr:uid="{00000000-0002-0000-3100-000004000000}">
      <formula1>$AV$9:$AV$10</formula1>
    </dataValidation>
    <dataValidation type="list" allowBlank="1" showInputMessage="1" showErrorMessage="1" sqref="E13" xr:uid="{00000000-0002-0000-3100-000005000000}">
      <formula1>$AE$1:$BB$1</formula1>
    </dataValidation>
    <dataValidation type="whole" operator="greaterThan" allowBlank="1" showInputMessage="1" showErrorMessage="1" sqref="I13" xr:uid="{00000000-0002-0000-3100-000006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31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31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3100-000009000000}">
      <formula1>M13</formula1>
    </dataValidation>
  </dataValidations>
  <hyperlinks>
    <hyperlink ref="H16" location="'Shareholding Pattern'!F48" display="Total" xr:uid="{00000000-0004-0000-3100-000000000000}"/>
    <hyperlink ref="G16" location="'Shareholding Pattern'!F69" display="Click here to go back" xr:uid="{00000000-0004-0000-3100-000001000000}"/>
  </hyperlinks>
  <pageMargins left="0.7" right="0.7" top="0.75" bottom="0.75" header="0.3" footer="0.3"/>
  <pageSetup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dimension ref="A1:XFC16"/>
  <sheetViews>
    <sheetView showGridLines="0" topLeftCell="C7" workbookViewId="0">
      <selection activeCell="G15" sqref="G15"/>
    </sheetView>
  </sheetViews>
  <sheetFormatPr defaultColWidth="0" defaultRowHeight="14.4"/>
  <cols>
    <col min="1" max="2" width="2.6640625" hidden="1" customWidth="1"/>
    <col min="3" max="3" width="2.6640625" customWidth="1"/>
    <col min="4" max="4" width="72.109375" customWidth="1"/>
    <col min="5" max="5" width="24.109375" customWidth="1"/>
    <col min="6" max="6" width="18.109375" customWidth="1"/>
    <col min="7" max="7" width="20.6640625" customWidth="1"/>
    <col min="8" max="8" width="4" customWidth="1"/>
    <col min="9" max="10" width="1" hidden="1"/>
    <col min="11" max="14" width="2.6640625" hidden="1"/>
    <col min="15" max="16383" width="10.109375" hidden="1"/>
    <col min="16384" max="16384" width="1" hidden="1"/>
  </cols>
  <sheetData>
    <row r="1" spans="4:14" hidden="1"/>
    <row r="2" spans="4:14" hidden="1">
      <c r="E2" t="s">
        <v>848</v>
      </c>
      <c r="F2" t="s">
        <v>849</v>
      </c>
      <c r="G2" t="s">
        <v>851</v>
      </c>
    </row>
    <row r="3" spans="4:14" hidden="1"/>
    <row r="4" spans="4:14" hidden="1"/>
    <row r="5" spans="4:14" hidden="1"/>
    <row r="6" spans="4:14" hidden="1"/>
    <row r="7" spans="4:14" ht="30" customHeight="1"/>
    <row r="8" spans="4:14" ht="30" customHeight="1">
      <c r="D8" s="533" t="s">
        <v>841</v>
      </c>
      <c r="E8" s="534"/>
      <c r="F8" s="535"/>
      <c r="G8" s="363"/>
    </row>
    <row r="9" spans="4:14" ht="15.6">
      <c r="D9" s="346" t="s">
        <v>107</v>
      </c>
      <c r="E9" s="346" t="s">
        <v>857</v>
      </c>
      <c r="F9" s="346" t="s">
        <v>849</v>
      </c>
      <c r="G9" s="364"/>
    </row>
    <row r="10" spans="4:14" ht="20.100000000000001" customHeight="1">
      <c r="D10" s="266" t="s">
        <v>842</v>
      </c>
      <c r="E10" s="360">
        <v>100</v>
      </c>
      <c r="F10" s="361">
        <v>39.08</v>
      </c>
      <c r="G10" s="365"/>
      <c r="K10">
        <v>0</v>
      </c>
      <c r="L10">
        <v>0</v>
      </c>
      <c r="M10">
        <v>0</v>
      </c>
      <c r="N10">
        <v>0</v>
      </c>
    </row>
    <row r="11" spans="4:14" ht="20.100000000000001" customHeight="1">
      <c r="D11" s="267" t="s">
        <v>843</v>
      </c>
      <c r="E11" s="360">
        <v>100</v>
      </c>
      <c r="F11" s="360">
        <v>38.840000000000003</v>
      </c>
      <c r="G11" s="365"/>
      <c r="K11">
        <v>0</v>
      </c>
      <c r="L11">
        <v>0</v>
      </c>
      <c r="M11">
        <v>0</v>
      </c>
      <c r="N11">
        <v>0</v>
      </c>
    </row>
    <row r="12" spans="4:14" ht="20.100000000000001" customHeight="1">
      <c r="D12" s="267" t="s">
        <v>844</v>
      </c>
      <c r="E12" s="360">
        <v>100</v>
      </c>
      <c r="F12" s="360">
        <v>38.67</v>
      </c>
      <c r="G12" s="365"/>
      <c r="K12">
        <v>0</v>
      </c>
      <c r="L12">
        <v>0</v>
      </c>
      <c r="M12">
        <v>0</v>
      </c>
      <c r="N12">
        <v>0</v>
      </c>
    </row>
    <row r="13" spans="4:14">
      <c r="D13" s="267" t="s">
        <v>845</v>
      </c>
      <c r="E13" s="360">
        <v>100</v>
      </c>
      <c r="F13" s="360">
        <v>39.1</v>
      </c>
      <c r="G13" s="365"/>
      <c r="K13">
        <v>0</v>
      </c>
      <c r="L13">
        <v>0</v>
      </c>
      <c r="M13">
        <v>0</v>
      </c>
      <c r="N13">
        <v>0</v>
      </c>
    </row>
    <row r="14" spans="4:14" ht="21.75" customHeight="1">
      <c r="D14" s="269" t="s">
        <v>846</v>
      </c>
      <c r="E14" s="362">
        <v>100</v>
      </c>
      <c r="F14" s="362">
        <v>38.99</v>
      </c>
      <c r="G14" s="365"/>
      <c r="K14">
        <v>0</v>
      </c>
      <c r="L14">
        <v>0</v>
      </c>
      <c r="M14">
        <v>0</v>
      </c>
      <c r="N14">
        <v>0</v>
      </c>
    </row>
    <row r="15" spans="4:14" ht="91.5" customHeight="1">
      <c r="D15" s="537" t="s">
        <v>856</v>
      </c>
      <c r="E15" s="538"/>
      <c r="F15" s="539"/>
    </row>
    <row r="16" spans="4:14" ht="15" customHeight="1">
      <c r="D16" s="536"/>
      <c r="E16" s="536"/>
      <c r="F16" s="69"/>
    </row>
  </sheetData>
  <sheetProtection password="F884" sheet="1" objects="1" scenarios="1"/>
  <mergeCells count="3">
    <mergeCell ref="D8:F8"/>
    <mergeCell ref="D16:E16"/>
    <mergeCell ref="D15:F15"/>
  </mergeCell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5"/>
  <dimension ref="A1:E238"/>
  <sheetViews>
    <sheetView topLeftCell="A114" workbookViewId="0">
      <selection activeCell="E120" sqref="E120:E122"/>
    </sheetView>
  </sheetViews>
  <sheetFormatPr defaultRowHeight="14.4"/>
  <cols>
    <col min="1" max="1" width="42" customWidth="1"/>
    <col min="2" max="2" width="51.5546875" customWidth="1"/>
    <col min="3" max="3" width="29.109375" customWidth="1"/>
    <col min="4" max="4" width="15.44140625" customWidth="1"/>
    <col min="5" max="5" width="22" customWidth="1"/>
    <col min="6" max="8" width="9.109375" customWidth="1"/>
    <col min="9" max="9" width="47.44140625" customWidth="1"/>
    <col min="10" max="24" width="9.109375" customWidth="1"/>
    <col min="25" max="25" width="14" customWidth="1"/>
  </cols>
  <sheetData>
    <row r="1" spans="1:5" ht="18">
      <c r="A1" s="262" t="s">
        <v>455</v>
      </c>
      <c r="B1" s="262" t="s">
        <v>213</v>
      </c>
      <c r="C1" s="262" t="s">
        <v>456</v>
      </c>
      <c r="D1" s="262" t="s">
        <v>214</v>
      </c>
      <c r="E1" s="262" t="s">
        <v>552</v>
      </c>
    </row>
    <row r="2" spans="1:5" ht="18">
      <c r="A2" s="271" t="s">
        <v>457</v>
      </c>
      <c r="B2" s="271"/>
      <c r="C2" s="271"/>
      <c r="D2" s="271"/>
      <c r="E2" s="271"/>
    </row>
    <row r="3" spans="1:5">
      <c r="A3" t="s">
        <v>217</v>
      </c>
      <c r="B3" t="s">
        <v>106</v>
      </c>
      <c r="C3" t="s">
        <v>218</v>
      </c>
      <c r="D3" t="s">
        <v>216</v>
      </c>
      <c r="E3" t="s">
        <v>559</v>
      </c>
    </row>
    <row r="4" spans="1:5">
      <c r="A4" t="s">
        <v>471</v>
      </c>
      <c r="B4" t="s">
        <v>450</v>
      </c>
      <c r="C4" t="s">
        <v>215</v>
      </c>
      <c r="D4" t="s">
        <v>216</v>
      </c>
    </row>
    <row r="5" spans="1:5">
      <c r="A5" t="s">
        <v>472</v>
      </c>
      <c r="B5" t="s">
        <v>451</v>
      </c>
      <c r="C5" t="s">
        <v>215</v>
      </c>
      <c r="D5" t="s">
        <v>216</v>
      </c>
    </row>
    <row r="6" spans="1:5">
      <c r="A6" t="s">
        <v>452</v>
      </c>
      <c r="B6" t="s">
        <v>452</v>
      </c>
      <c r="C6" t="s">
        <v>541</v>
      </c>
      <c r="D6" t="s">
        <v>216</v>
      </c>
    </row>
    <row r="7" spans="1:5">
      <c r="A7" t="s">
        <v>219</v>
      </c>
      <c r="B7" t="s">
        <v>105</v>
      </c>
      <c r="C7" t="s">
        <v>215</v>
      </c>
      <c r="D7" t="s">
        <v>216</v>
      </c>
      <c r="E7" t="s">
        <v>560</v>
      </c>
    </row>
    <row r="8" spans="1:5">
      <c r="A8" t="s">
        <v>547</v>
      </c>
      <c r="B8" t="s">
        <v>442</v>
      </c>
      <c r="C8" t="s">
        <v>229</v>
      </c>
      <c r="D8" t="s">
        <v>225</v>
      </c>
      <c r="E8" t="s">
        <v>561</v>
      </c>
    </row>
    <row r="9" spans="1:5">
      <c r="A9" t="s">
        <v>220</v>
      </c>
      <c r="B9" t="s">
        <v>91</v>
      </c>
      <c r="C9" t="s">
        <v>361</v>
      </c>
      <c r="D9" t="s">
        <v>216</v>
      </c>
    </row>
    <row r="10" spans="1:5">
      <c r="A10" t="s">
        <v>221</v>
      </c>
      <c r="B10" t="s">
        <v>222</v>
      </c>
      <c r="C10" t="s">
        <v>359</v>
      </c>
      <c r="D10" t="s">
        <v>216</v>
      </c>
      <c r="E10" t="s">
        <v>562</v>
      </c>
    </row>
    <row r="11" spans="1:5">
      <c r="A11" t="s">
        <v>223</v>
      </c>
      <c r="B11" t="s">
        <v>443</v>
      </c>
      <c r="C11" t="s">
        <v>224</v>
      </c>
      <c r="D11" t="s">
        <v>225</v>
      </c>
      <c r="E11" t="s">
        <v>563</v>
      </c>
    </row>
    <row r="12" spans="1:5">
      <c r="A12" t="s">
        <v>548</v>
      </c>
      <c r="B12" t="s">
        <v>548</v>
      </c>
      <c r="C12" t="s">
        <v>224</v>
      </c>
      <c r="D12" t="s">
        <v>225</v>
      </c>
      <c r="E12" t="s">
        <v>564</v>
      </c>
    </row>
    <row r="13" spans="1:5">
      <c r="A13" t="s">
        <v>549</v>
      </c>
      <c r="B13" t="s">
        <v>549</v>
      </c>
      <c r="C13" t="s">
        <v>224</v>
      </c>
      <c r="D13" t="s">
        <v>225</v>
      </c>
    </row>
    <row r="14" spans="1:5">
      <c r="A14" t="s">
        <v>458</v>
      </c>
      <c r="B14" t="s">
        <v>92</v>
      </c>
      <c r="C14" t="s">
        <v>224</v>
      </c>
      <c r="D14" t="s">
        <v>225</v>
      </c>
    </row>
    <row r="15" spans="1:5">
      <c r="A15" t="s">
        <v>226</v>
      </c>
      <c r="B15" t="s">
        <v>227</v>
      </c>
      <c r="C15" t="s">
        <v>360</v>
      </c>
      <c r="D15" t="s">
        <v>216</v>
      </c>
    </row>
    <row r="16" spans="1:5" ht="18">
      <c r="A16" s="271" t="s">
        <v>432</v>
      </c>
      <c r="B16" s="271"/>
      <c r="C16" s="271"/>
      <c r="D16" s="271"/>
      <c r="E16" s="271"/>
    </row>
    <row r="17" spans="1:4">
      <c r="A17" t="s">
        <v>230</v>
      </c>
      <c r="B17" t="s">
        <v>495</v>
      </c>
      <c r="C17" t="s">
        <v>229</v>
      </c>
      <c r="D17" t="s">
        <v>225</v>
      </c>
    </row>
    <row r="18" spans="1:4">
      <c r="A18" t="s">
        <v>474</v>
      </c>
      <c r="B18" t="s">
        <v>496</v>
      </c>
      <c r="C18" t="s">
        <v>229</v>
      </c>
      <c r="D18" t="s">
        <v>225</v>
      </c>
    </row>
    <row r="19" spans="1:4">
      <c r="A19" t="s">
        <v>475</v>
      </c>
      <c r="B19" t="s">
        <v>497</v>
      </c>
      <c r="C19" t="s">
        <v>229</v>
      </c>
      <c r="D19" t="s">
        <v>225</v>
      </c>
    </row>
    <row r="20" spans="1:4">
      <c r="A20" t="s">
        <v>476</v>
      </c>
      <c r="B20" t="s">
        <v>498</v>
      </c>
      <c r="C20" t="s">
        <v>229</v>
      </c>
      <c r="D20" t="s">
        <v>225</v>
      </c>
    </row>
    <row r="21" spans="1:4">
      <c r="A21" t="s">
        <v>231</v>
      </c>
      <c r="B21" t="s">
        <v>499</v>
      </c>
      <c r="C21" t="s">
        <v>229</v>
      </c>
      <c r="D21" t="s">
        <v>225</v>
      </c>
    </row>
    <row r="22" spans="1:4">
      <c r="A22" t="s">
        <v>480</v>
      </c>
      <c r="B22" t="s">
        <v>500</v>
      </c>
      <c r="C22" t="s">
        <v>229</v>
      </c>
      <c r="D22" t="s">
        <v>225</v>
      </c>
    </row>
    <row r="23" spans="1:4">
      <c r="A23" t="s">
        <v>481</v>
      </c>
      <c r="B23" t="s">
        <v>501</v>
      </c>
      <c r="C23" t="s">
        <v>229</v>
      </c>
      <c r="D23" t="s">
        <v>225</v>
      </c>
    </row>
    <row r="24" spans="1:4">
      <c r="A24" t="s">
        <v>482</v>
      </c>
      <c r="B24" t="s">
        <v>502</v>
      </c>
      <c r="C24" t="s">
        <v>229</v>
      </c>
      <c r="D24" t="s">
        <v>225</v>
      </c>
    </row>
    <row r="25" spans="1:4">
      <c r="A25" t="s">
        <v>232</v>
      </c>
      <c r="B25" t="s">
        <v>503</v>
      </c>
      <c r="C25" t="s">
        <v>229</v>
      </c>
      <c r="D25" t="s">
        <v>225</v>
      </c>
    </row>
    <row r="26" spans="1:4">
      <c r="A26" t="s">
        <v>483</v>
      </c>
      <c r="B26" t="s">
        <v>504</v>
      </c>
      <c r="C26" t="s">
        <v>229</v>
      </c>
      <c r="D26" t="s">
        <v>225</v>
      </c>
    </row>
    <row r="27" spans="1:4">
      <c r="A27" t="s">
        <v>484</v>
      </c>
      <c r="B27" t="s">
        <v>505</v>
      </c>
      <c r="C27" t="s">
        <v>229</v>
      </c>
      <c r="D27" t="s">
        <v>225</v>
      </c>
    </row>
    <row r="28" spans="1:4">
      <c r="A28" t="s">
        <v>485</v>
      </c>
      <c r="B28" t="s">
        <v>506</v>
      </c>
      <c r="C28" t="s">
        <v>229</v>
      </c>
      <c r="D28" t="s">
        <v>225</v>
      </c>
    </row>
    <row r="29" spans="1:4">
      <c r="A29" t="s">
        <v>233</v>
      </c>
      <c r="B29" t="s">
        <v>507</v>
      </c>
      <c r="C29" t="s">
        <v>229</v>
      </c>
      <c r="D29" t="s">
        <v>225</v>
      </c>
    </row>
    <row r="30" spans="1:4">
      <c r="A30" t="s">
        <v>486</v>
      </c>
      <c r="B30" t="s">
        <v>508</v>
      </c>
      <c r="C30" t="s">
        <v>229</v>
      </c>
      <c r="D30" t="s">
        <v>225</v>
      </c>
    </row>
    <row r="31" spans="1:4">
      <c r="A31" t="s">
        <v>487</v>
      </c>
      <c r="B31" t="s">
        <v>509</v>
      </c>
      <c r="C31" t="s">
        <v>229</v>
      </c>
      <c r="D31" t="s">
        <v>225</v>
      </c>
    </row>
    <row r="32" spans="1:4">
      <c r="A32" t="s">
        <v>488</v>
      </c>
      <c r="B32" t="s">
        <v>510</v>
      </c>
      <c r="C32" t="s">
        <v>229</v>
      </c>
      <c r="D32" t="s">
        <v>225</v>
      </c>
    </row>
    <row r="33" spans="1:5">
      <c r="A33" t="s">
        <v>234</v>
      </c>
      <c r="B33" t="s">
        <v>511</v>
      </c>
      <c r="C33" t="s">
        <v>229</v>
      </c>
      <c r="D33" t="s">
        <v>225</v>
      </c>
    </row>
    <row r="34" spans="1:5">
      <c r="A34" t="s">
        <v>489</v>
      </c>
      <c r="B34" t="s">
        <v>512</v>
      </c>
      <c r="C34" t="s">
        <v>229</v>
      </c>
      <c r="D34" t="s">
        <v>225</v>
      </c>
    </row>
    <row r="35" spans="1:5">
      <c r="A35" t="s">
        <v>490</v>
      </c>
      <c r="B35" t="s">
        <v>513</v>
      </c>
      <c r="C35" t="s">
        <v>229</v>
      </c>
      <c r="D35" t="s">
        <v>225</v>
      </c>
    </row>
    <row r="36" spans="1:5">
      <c r="A36" t="s">
        <v>491</v>
      </c>
      <c r="B36" t="s">
        <v>514</v>
      </c>
      <c r="C36" t="s">
        <v>229</v>
      </c>
      <c r="D36" t="s">
        <v>225</v>
      </c>
    </row>
    <row r="37" spans="1:5">
      <c r="A37" t="s">
        <v>235</v>
      </c>
      <c r="B37" t="s">
        <v>515</v>
      </c>
      <c r="C37" t="s">
        <v>229</v>
      </c>
      <c r="D37" t="s">
        <v>225</v>
      </c>
    </row>
    <row r="38" spans="1:5">
      <c r="A38" t="s">
        <v>492</v>
      </c>
      <c r="B38" t="s">
        <v>516</v>
      </c>
      <c r="C38" t="s">
        <v>229</v>
      </c>
      <c r="D38" t="s">
        <v>225</v>
      </c>
    </row>
    <row r="39" spans="1:5">
      <c r="A39" t="s">
        <v>493</v>
      </c>
      <c r="B39" t="s">
        <v>517</v>
      </c>
      <c r="C39" t="s">
        <v>229</v>
      </c>
      <c r="D39" t="s">
        <v>225</v>
      </c>
    </row>
    <row r="40" spans="1:5">
      <c r="A40" t="s">
        <v>494</v>
      </c>
      <c r="B40" t="s">
        <v>518</v>
      </c>
      <c r="C40" t="s">
        <v>229</v>
      </c>
      <c r="D40" t="s">
        <v>225</v>
      </c>
    </row>
    <row r="41" spans="1:5">
      <c r="A41" t="s">
        <v>228</v>
      </c>
      <c r="B41" t="s">
        <v>519</v>
      </c>
      <c r="C41" t="s">
        <v>229</v>
      </c>
      <c r="D41" t="s">
        <v>225</v>
      </c>
    </row>
    <row r="42" spans="1:5">
      <c r="A42" t="s">
        <v>477</v>
      </c>
      <c r="B42" t="s">
        <v>520</v>
      </c>
      <c r="C42" t="s">
        <v>229</v>
      </c>
      <c r="D42" t="s">
        <v>225</v>
      </c>
    </row>
    <row r="43" spans="1:5">
      <c r="A43" t="s">
        <v>478</v>
      </c>
      <c r="B43" t="s">
        <v>521</v>
      </c>
      <c r="C43" t="s">
        <v>229</v>
      </c>
      <c r="D43" t="s">
        <v>225</v>
      </c>
    </row>
    <row r="44" spans="1:5">
      <c r="A44" t="s">
        <v>479</v>
      </c>
      <c r="B44" t="s">
        <v>522</v>
      </c>
      <c r="C44" t="s">
        <v>229</v>
      </c>
      <c r="D44" t="s">
        <v>225</v>
      </c>
    </row>
    <row r="45" spans="1:5" ht="18">
      <c r="A45" s="271" t="s">
        <v>434</v>
      </c>
      <c r="B45" s="271"/>
      <c r="C45" s="271"/>
      <c r="D45" s="271"/>
      <c r="E45" s="271"/>
    </row>
    <row r="46" spans="1:5">
      <c r="A46" s="274" t="s">
        <v>263</v>
      </c>
      <c r="B46" t="s">
        <v>166</v>
      </c>
      <c r="C46" t="s">
        <v>236</v>
      </c>
      <c r="D46" t="s">
        <v>216</v>
      </c>
    </row>
    <row r="47" spans="1:5">
      <c r="A47" s="274" t="s">
        <v>264</v>
      </c>
      <c r="B47" t="s">
        <v>167</v>
      </c>
      <c r="C47" t="s">
        <v>236</v>
      </c>
      <c r="D47" t="s">
        <v>216</v>
      </c>
    </row>
    <row r="48" spans="1:5">
      <c r="A48" s="274" t="s">
        <v>265</v>
      </c>
      <c r="B48" t="s">
        <v>168</v>
      </c>
      <c r="C48" t="s">
        <v>236</v>
      </c>
      <c r="D48" t="s">
        <v>216</v>
      </c>
    </row>
    <row r="49" spans="1:4">
      <c r="A49" s="274" t="s">
        <v>266</v>
      </c>
      <c r="B49" t="s">
        <v>169</v>
      </c>
      <c r="C49" t="s">
        <v>236</v>
      </c>
      <c r="D49" t="s">
        <v>216</v>
      </c>
    </row>
    <row r="50" spans="1:4">
      <c r="A50" s="277" t="s">
        <v>262</v>
      </c>
      <c r="B50" s="278" t="s">
        <v>170</v>
      </c>
      <c r="C50" s="278" t="s">
        <v>236</v>
      </c>
      <c r="D50" s="278" t="s">
        <v>216</v>
      </c>
    </row>
    <row r="51" spans="1:4">
      <c r="A51" s="274" t="s">
        <v>268</v>
      </c>
      <c r="B51" t="s">
        <v>171</v>
      </c>
      <c r="C51" t="s">
        <v>236</v>
      </c>
      <c r="D51" t="s">
        <v>216</v>
      </c>
    </row>
    <row r="52" spans="1:4">
      <c r="A52" s="274" t="s">
        <v>556</v>
      </c>
      <c r="B52" t="s">
        <v>172</v>
      </c>
      <c r="C52" t="s">
        <v>236</v>
      </c>
      <c r="D52" t="s">
        <v>216</v>
      </c>
    </row>
    <row r="53" spans="1:4">
      <c r="A53" s="274" t="s">
        <v>557</v>
      </c>
      <c r="B53" t="s">
        <v>174</v>
      </c>
      <c r="C53" t="s">
        <v>236</v>
      </c>
      <c r="D53" t="s">
        <v>216</v>
      </c>
    </row>
    <row r="54" spans="1:4">
      <c r="A54" s="274" t="s">
        <v>558</v>
      </c>
      <c r="B54" t="s">
        <v>173</v>
      </c>
      <c r="C54" t="s">
        <v>236</v>
      </c>
      <c r="D54" t="s">
        <v>216</v>
      </c>
    </row>
    <row r="55" spans="1:4">
      <c r="A55" s="274" t="s">
        <v>269</v>
      </c>
      <c r="B55" t="s">
        <v>175</v>
      </c>
      <c r="C55" t="s">
        <v>236</v>
      </c>
      <c r="D55" t="s">
        <v>216</v>
      </c>
    </row>
    <row r="56" spans="1:4">
      <c r="A56" s="277" t="s">
        <v>267</v>
      </c>
      <c r="B56" s="278" t="s">
        <v>176</v>
      </c>
      <c r="C56" s="278" t="s">
        <v>236</v>
      </c>
      <c r="D56" s="278" t="s">
        <v>216</v>
      </c>
    </row>
    <row r="57" spans="1:4">
      <c r="A57" s="277" t="s">
        <v>550</v>
      </c>
      <c r="B57" s="278" t="s">
        <v>177</v>
      </c>
      <c r="C57" s="278" t="s">
        <v>236</v>
      </c>
      <c r="D57" s="278" t="s">
        <v>216</v>
      </c>
    </row>
    <row r="58" spans="1:4">
      <c r="A58" s="273" t="s">
        <v>270</v>
      </c>
      <c r="B58" t="s">
        <v>271</v>
      </c>
      <c r="C58" t="s">
        <v>236</v>
      </c>
      <c r="D58" t="s">
        <v>216</v>
      </c>
    </row>
    <row r="59" spans="1:4">
      <c r="A59" s="273" t="s">
        <v>272</v>
      </c>
      <c r="B59" t="s">
        <v>178</v>
      </c>
      <c r="C59" t="s">
        <v>236</v>
      </c>
      <c r="D59" t="s">
        <v>216</v>
      </c>
    </row>
    <row r="60" spans="1:4">
      <c r="A60" s="273" t="s">
        <v>273</v>
      </c>
      <c r="B60" t="s">
        <v>179</v>
      </c>
      <c r="C60" t="s">
        <v>236</v>
      </c>
      <c r="D60" t="s">
        <v>216</v>
      </c>
    </row>
    <row r="61" spans="1:4">
      <c r="A61" s="273" t="s">
        <v>840</v>
      </c>
      <c r="B61" t="s">
        <v>718</v>
      </c>
      <c r="C61" t="s">
        <v>236</v>
      </c>
      <c r="D61" t="s">
        <v>216</v>
      </c>
    </row>
    <row r="62" spans="1:4">
      <c r="A62" s="273" t="s">
        <v>275</v>
      </c>
      <c r="B62" t="s">
        <v>181</v>
      </c>
      <c r="C62" t="s">
        <v>236</v>
      </c>
      <c r="D62" t="s">
        <v>216</v>
      </c>
    </row>
    <row r="63" spans="1:4">
      <c r="A63" s="273" t="s">
        <v>276</v>
      </c>
      <c r="B63" t="s">
        <v>182</v>
      </c>
      <c r="C63" t="s">
        <v>236</v>
      </c>
      <c r="D63" t="s">
        <v>216</v>
      </c>
    </row>
    <row r="64" spans="1:4">
      <c r="A64" s="273" t="s">
        <v>800</v>
      </c>
      <c r="B64" t="s">
        <v>719</v>
      </c>
      <c r="C64" t="s">
        <v>236</v>
      </c>
      <c r="D64" t="s">
        <v>216</v>
      </c>
    </row>
    <row r="65" spans="1:4">
      <c r="A65" s="273" t="s">
        <v>801</v>
      </c>
      <c r="B65" t="s">
        <v>720</v>
      </c>
      <c r="C65" t="s">
        <v>236</v>
      </c>
      <c r="D65" t="s">
        <v>216</v>
      </c>
    </row>
    <row r="66" spans="1:4">
      <c r="A66" s="275" t="s">
        <v>278</v>
      </c>
      <c r="B66" t="s">
        <v>183</v>
      </c>
      <c r="C66" t="s">
        <v>236</v>
      </c>
      <c r="D66" t="s">
        <v>216</v>
      </c>
    </row>
    <row r="67" spans="1:4">
      <c r="A67" s="273" t="s">
        <v>802</v>
      </c>
      <c r="B67" t="s">
        <v>721</v>
      </c>
      <c r="C67" t="s">
        <v>236</v>
      </c>
      <c r="D67" t="s">
        <v>216</v>
      </c>
    </row>
    <row r="68" spans="1:4">
      <c r="A68" s="273" t="s">
        <v>803</v>
      </c>
      <c r="B68" t="s">
        <v>722</v>
      </c>
      <c r="C68" t="s">
        <v>236</v>
      </c>
      <c r="D68" t="s">
        <v>216</v>
      </c>
    </row>
    <row r="69" spans="1:4">
      <c r="A69" s="279" t="s">
        <v>838</v>
      </c>
      <c r="B69" s="278" t="s">
        <v>804</v>
      </c>
      <c r="C69" t="s">
        <v>236</v>
      </c>
      <c r="D69" t="s">
        <v>216</v>
      </c>
    </row>
    <row r="70" spans="1:4">
      <c r="A70" s="273" t="s">
        <v>805</v>
      </c>
      <c r="B70" t="s">
        <v>723</v>
      </c>
      <c r="C70" t="s">
        <v>236</v>
      </c>
      <c r="D70" t="s">
        <v>216</v>
      </c>
    </row>
    <row r="71" spans="1:4">
      <c r="A71" s="273" t="s">
        <v>274</v>
      </c>
      <c r="B71" t="s">
        <v>180</v>
      </c>
      <c r="C71" t="s">
        <v>236</v>
      </c>
      <c r="D71" t="s">
        <v>216</v>
      </c>
    </row>
    <row r="72" spans="1:4">
      <c r="A72" s="273" t="s">
        <v>806</v>
      </c>
      <c r="B72" t="s">
        <v>724</v>
      </c>
      <c r="C72" t="s">
        <v>236</v>
      </c>
      <c r="D72" t="s">
        <v>216</v>
      </c>
    </row>
    <row r="73" spans="1:4">
      <c r="A73" s="273" t="s">
        <v>807</v>
      </c>
      <c r="B73" t="s">
        <v>725</v>
      </c>
      <c r="C73" t="s">
        <v>236</v>
      </c>
      <c r="D73" t="s">
        <v>216</v>
      </c>
    </row>
    <row r="74" spans="1:4">
      <c r="A74" s="273" t="s">
        <v>808</v>
      </c>
      <c r="B74" t="s">
        <v>726</v>
      </c>
      <c r="C74" t="s">
        <v>236</v>
      </c>
      <c r="D74" t="s">
        <v>216</v>
      </c>
    </row>
    <row r="75" spans="1:4">
      <c r="A75" s="273" t="s">
        <v>279</v>
      </c>
      <c r="B75" t="s">
        <v>184</v>
      </c>
      <c r="C75" t="s">
        <v>236</v>
      </c>
      <c r="D75" t="s">
        <v>216</v>
      </c>
    </row>
    <row r="76" spans="1:4">
      <c r="A76" s="273" t="s">
        <v>809</v>
      </c>
      <c r="B76" t="s">
        <v>727</v>
      </c>
      <c r="C76" t="s">
        <v>236</v>
      </c>
      <c r="D76" t="s">
        <v>216</v>
      </c>
    </row>
    <row r="77" spans="1:4">
      <c r="A77" s="279" t="s">
        <v>839</v>
      </c>
      <c r="B77" s="278" t="s">
        <v>837</v>
      </c>
      <c r="C77" t="s">
        <v>236</v>
      </c>
      <c r="D77" t="s">
        <v>216</v>
      </c>
    </row>
    <row r="78" spans="1:4">
      <c r="A78" s="273" t="s">
        <v>810</v>
      </c>
      <c r="B78" t="s">
        <v>728</v>
      </c>
      <c r="C78" t="s">
        <v>236</v>
      </c>
      <c r="D78" t="s">
        <v>216</v>
      </c>
    </row>
    <row r="79" spans="1:4">
      <c r="A79" s="273" t="s">
        <v>811</v>
      </c>
      <c r="B79" t="s">
        <v>729</v>
      </c>
      <c r="C79" t="s">
        <v>236</v>
      </c>
      <c r="D79" t="s">
        <v>216</v>
      </c>
    </row>
    <row r="80" spans="1:4" ht="28.8">
      <c r="A80" s="273" t="s">
        <v>812</v>
      </c>
      <c r="B80" s="345" t="s">
        <v>730</v>
      </c>
      <c r="C80" t="s">
        <v>236</v>
      </c>
      <c r="D80" t="s">
        <v>216</v>
      </c>
    </row>
    <row r="81" spans="1:4">
      <c r="A81" s="279" t="s">
        <v>372</v>
      </c>
      <c r="B81" s="278" t="s">
        <v>373</v>
      </c>
      <c r="C81" t="s">
        <v>236</v>
      </c>
      <c r="D81" t="s">
        <v>216</v>
      </c>
    </row>
    <row r="82" spans="1:4">
      <c r="A82" s="273" t="s">
        <v>813</v>
      </c>
      <c r="B82" t="s">
        <v>731</v>
      </c>
      <c r="C82" t="s">
        <v>236</v>
      </c>
      <c r="D82" t="s">
        <v>216</v>
      </c>
    </row>
    <row r="83" spans="1:4">
      <c r="A83" s="273" t="s">
        <v>814</v>
      </c>
      <c r="B83" t="s">
        <v>732</v>
      </c>
      <c r="C83" t="s">
        <v>236</v>
      </c>
      <c r="D83" t="s">
        <v>216</v>
      </c>
    </row>
    <row r="84" spans="1:4">
      <c r="A84" s="273" t="s">
        <v>815</v>
      </c>
      <c r="B84" t="s">
        <v>733</v>
      </c>
      <c r="C84" t="s">
        <v>236</v>
      </c>
      <c r="D84" t="s">
        <v>216</v>
      </c>
    </row>
    <row r="85" spans="1:4">
      <c r="A85" t="s">
        <v>816</v>
      </c>
      <c r="B85" t="s">
        <v>734</v>
      </c>
      <c r="C85" t="s">
        <v>236</v>
      </c>
      <c r="D85" t="s">
        <v>216</v>
      </c>
    </row>
    <row r="86" spans="1:4">
      <c r="A86" t="s">
        <v>817</v>
      </c>
      <c r="B86" t="s">
        <v>735</v>
      </c>
      <c r="C86" t="s">
        <v>236</v>
      </c>
      <c r="D86" t="s">
        <v>216</v>
      </c>
    </row>
    <row r="87" spans="1:4">
      <c r="A87" t="s">
        <v>818</v>
      </c>
      <c r="B87" t="s">
        <v>736</v>
      </c>
      <c r="C87" t="s">
        <v>236</v>
      </c>
      <c r="D87" t="s">
        <v>216</v>
      </c>
    </row>
    <row r="88" spans="1:4">
      <c r="A88" t="s">
        <v>819</v>
      </c>
      <c r="B88" t="s">
        <v>737</v>
      </c>
      <c r="C88" t="s">
        <v>236</v>
      </c>
      <c r="D88" t="s">
        <v>216</v>
      </c>
    </row>
    <row r="89" spans="1:4">
      <c r="A89" t="s">
        <v>820</v>
      </c>
      <c r="B89" t="s">
        <v>738</v>
      </c>
      <c r="C89" t="s">
        <v>236</v>
      </c>
      <c r="D89" t="s">
        <v>216</v>
      </c>
    </row>
    <row r="90" spans="1:4">
      <c r="A90" t="s">
        <v>821</v>
      </c>
      <c r="B90" t="s">
        <v>739</v>
      </c>
      <c r="C90" t="s">
        <v>236</v>
      </c>
      <c r="D90" t="s">
        <v>216</v>
      </c>
    </row>
    <row r="91" spans="1:4">
      <c r="A91" t="s">
        <v>822</v>
      </c>
      <c r="B91" t="s">
        <v>740</v>
      </c>
      <c r="C91" t="s">
        <v>236</v>
      </c>
      <c r="D91" t="s">
        <v>216</v>
      </c>
    </row>
    <row r="92" spans="1:4">
      <c r="A92" s="278" t="s">
        <v>823</v>
      </c>
      <c r="B92" t="s">
        <v>741</v>
      </c>
      <c r="C92" t="s">
        <v>236</v>
      </c>
      <c r="D92" t="s">
        <v>216</v>
      </c>
    </row>
    <row r="93" spans="1:4">
      <c r="A93" t="s">
        <v>824</v>
      </c>
      <c r="B93" t="s">
        <v>742</v>
      </c>
      <c r="C93" t="s">
        <v>236</v>
      </c>
      <c r="D93" t="s">
        <v>216</v>
      </c>
    </row>
    <row r="94" spans="1:4">
      <c r="A94" t="s">
        <v>280</v>
      </c>
      <c r="B94" t="s">
        <v>185</v>
      </c>
      <c r="C94" t="s">
        <v>236</v>
      </c>
      <c r="D94" t="s">
        <v>216</v>
      </c>
    </row>
    <row r="95" spans="1:4">
      <c r="A95" s="280" t="s">
        <v>277</v>
      </c>
      <c r="B95" s="278" t="s">
        <v>186</v>
      </c>
      <c r="C95" s="278" t="s">
        <v>236</v>
      </c>
      <c r="D95" s="278" t="s">
        <v>216</v>
      </c>
    </row>
    <row r="96" spans="1:4">
      <c r="A96" s="280" t="s">
        <v>237</v>
      </c>
      <c r="B96" s="278" t="s">
        <v>187</v>
      </c>
      <c r="C96" s="278" t="s">
        <v>236</v>
      </c>
      <c r="D96" s="278" t="s">
        <v>216</v>
      </c>
    </row>
    <row r="97" spans="1:5">
      <c r="A97" s="276" t="s">
        <v>238</v>
      </c>
      <c r="B97" t="s">
        <v>188</v>
      </c>
      <c r="C97" t="s">
        <v>236</v>
      </c>
      <c r="D97" t="s">
        <v>216</v>
      </c>
    </row>
    <row r="98" spans="1:5">
      <c r="A98" s="276" t="s">
        <v>239</v>
      </c>
      <c r="B98" t="s">
        <v>189</v>
      </c>
      <c r="C98" t="s">
        <v>236</v>
      </c>
      <c r="D98" t="s">
        <v>216</v>
      </c>
    </row>
    <row r="99" spans="1:5">
      <c r="A99" s="281" t="s">
        <v>281</v>
      </c>
      <c r="B99" s="278" t="s">
        <v>190</v>
      </c>
      <c r="C99" s="278" t="s">
        <v>236</v>
      </c>
      <c r="D99" s="278" t="s">
        <v>216</v>
      </c>
    </row>
    <row r="100" spans="1:5">
      <c r="A100" s="277" t="s">
        <v>551</v>
      </c>
      <c r="B100" s="278" t="s">
        <v>191</v>
      </c>
      <c r="C100" s="278" t="s">
        <v>236</v>
      </c>
      <c r="D100" s="278" t="s">
        <v>216</v>
      </c>
    </row>
    <row r="101" spans="1:5">
      <c r="A101" t="s">
        <v>240</v>
      </c>
      <c r="B101" t="s">
        <v>126</v>
      </c>
      <c r="C101" t="s">
        <v>249</v>
      </c>
      <c r="D101" t="s">
        <v>225</v>
      </c>
    </row>
    <row r="102" spans="1:5">
      <c r="A102" t="s">
        <v>241</v>
      </c>
      <c r="B102" t="s">
        <v>147</v>
      </c>
      <c r="C102" t="s">
        <v>242</v>
      </c>
      <c r="D102" t="s">
        <v>225</v>
      </c>
    </row>
    <row r="103" spans="1:5">
      <c r="A103" t="s">
        <v>243</v>
      </c>
      <c r="B103" t="s">
        <v>148</v>
      </c>
      <c r="C103" t="s">
        <v>242</v>
      </c>
      <c r="D103" t="s">
        <v>225</v>
      </c>
    </row>
    <row r="104" spans="1:5">
      <c r="A104" t="s">
        <v>244</v>
      </c>
      <c r="B104" t="s">
        <v>149</v>
      </c>
      <c r="C104" t="s">
        <v>242</v>
      </c>
      <c r="D104" t="s">
        <v>225</v>
      </c>
    </row>
    <row r="105" spans="1:5">
      <c r="A105" t="s">
        <v>245</v>
      </c>
      <c r="B105" t="s">
        <v>150</v>
      </c>
      <c r="C105" t="s">
        <v>242</v>
      </c>
      <c r="D105" t="s">
        <v>225</v>
      </c>
    </row>
    <row r="106" spans="1:5">
      <c r="A106" t="s">
        <v>246</v>
      </c>
      <c r="B106" t="s">
        <v>151</v>
      </c>
      <c r="C106" t="s">
        <v>247</v>
      </c>
      <c r="D106" t="s">
        <v>225</v>
      </c>
      <c r="E106" t="s">
        <v>565</v>
      </c>
    </row>
    <row r="107" spans="1:5">
      <c r="A107" t="s">
        <v>248</v>
      </c>
      <c r="B107" t="s">
        <v>152</v>
      </c>
      <c r="C107" t="s">
        <v>249</v>
      </c>
      <c r="D107" t="s">
        <v>225</v>
      </c>
      <c r="E107" t="s">
        <v>566</v>
      </c>
    </row>
    <row r="108" spans="1:5">
      <c r="A108" t="s">
        <v>250</v>
      </c>
      <c r="B108" t="s">
        <v>153</v>
      </c>
      <c r="C108" t="s">
        <v>249</v>
      </c>
      <c r="D108" t="s">
        <v>225</v>
      </c>
    </row>
    <row r="109" spans="1:5">
      <c r="A109" t="s">
        <v>251</v>
      </c>
      <c r="B109" t="s">
        <v>154</v>
      </c>
      <c r="C109" t="s">
        <v>249</v>
      </c>
      <c r="D109" t="s">
        <v>225</v>
      </c>
    </row>
    <row r="110" spans="1:5">
      <c r="A110" t="s">
        <v>252</v>
      </c>
      <c r="B110" t="s">
        <v>155</v>
      </c>
      <c r="C110" t="s">
        <v>247</v>
      </c>
      <c r="D110" t="s">
        <v>225</v>
      </c>
      <c r="E110" t="s">
        <v>155</v>
      </c>
    </row>
    <row r="111" spans="1:5">
      <c r="A111" t="s">
        <v>253</v>
      </c>
      <c r="B111" t="s">
        <v>156</v>
      </c>
      <c r="C111" t="s">
        <v>242</v>
      </c>
      <c r="D111" t="s">
        <v>225</v>
      </c>
    </row>
    <row r="112" spans="1:5">
      <c r="A112" t="s">
        <v>254</v>
      </c>
      <c r="B112" t="s">
        <v>157</v>
      </c>
      <c r="C112" t="s">
        <v>242</v>
      </c>
      <c r="D112" t="s">
        <v>225</v>
      </c>
    </row>
    <row r="113" spans="1:5">
      <c r="A113" t="s">
        <v>255</v>
      </c>
      <c r="B113" t="s">
        <v>158</v>
      </c>
      <c r="C113" t="s">
        <v>242</v>
      </c>
      <c r="D113" t="s">
        <v>225</v>
      </c>
    </row>
    <row r="114" spans="1:5">
      <c r="A114" t="s">
        <v>256</v>
      </c>
      <c r="B114" t="s">
        <v>159</v>
      </c>
      <c r="C114" t="s">
        <v>247</v>
      </c>
      <c r="D114" t="s">
        <v>225</v>
      </c>
      <c r="E114" t="s">
        <v>159</v>
      </c>
    </row>
    <row r="115" spans="1:5">
      <c r="A115" t="s">
        <v>257</v>
      </c>
      <c r="B115" t="s">
        <v>160</v>
      </c>
      <c r="C115" t="s">
        <v>242</v>
      </c>
      <c r="D115" t="s">
        <v>225</v>
      </c>
      <c r="E115" t="s">
        <v>567</v>
      </c>
    </row>
    <row r="116" spans="1:5">
      <c r="A116" t="s">
        <v>258</v>
      </c>
      <c r="B116" t="s">
        <v>161</v>
      </c>
      <c r="C116" t="s">
        <v>247</v>
      </c>
      <c r="D116" t="s">
        <v>225</v>
      </c>
      <c r="E116" t="s">
        <v>161</v>
      </c>
    </row>
    <row r="117" spans="1:5">
      <c r="A117" t="s">
        <v>259</v>
      </c>
      <c r="B117" t="s">
        <v>162</v>
      </c>
      <c r="C117" t="s">
        <v>242</v>
      </c>
      <c r="D117" t="s">
        <v>225</v>
      </c>
      <c r="E117" t="s">
        <v>567</v>
      </c>
    </row>
    <row r="118" spans="1:5">
      <c r="A118" t="s">
        <v>260</v>
      </c>
      <c r="B118" t="s">
        <v>163</v>
      </c>
      <c r="C118" t="s">
        <v>247</v>
      </c>
      <c r="D118" t="s">
        <v>225</v>
      </c>
      <c r="E118" t="s">
        <v>163</v>
      </c>
    </row>
    <row r="119" spans="1:5">
      <c r="A119" t="s">
        <v>261</v>
      </c>
      <c r="B119" t="s">
        <v>164</v>
      </c>
      <c r="C119" t="s">
        <v>242</v>
      </c>
      <c r="D119" t="s">
        <v>225</v>
      </c>
      <c r="E119" t="s">
        <v>567</v>
      </c>
    </row>
    <row r="120" spans="1:5">
      <c r="A120" t="s">
        <v>715</v>
      </c>
      <c r="B120" t="s">
        <v>712</v>
      </c>
      <c r="C120" t="s">
        <v>242</v>
      </c>
      <c r="D120" t="s">
        <v>225</v>
      </c>
      <c r="E120" t="s">
        <v>859</v>
      </c>
    </row>
    <row r="121" spans="1:5">
      <c r="A121" t="s">
        <v>716</v>
      </c>
      <c r="B121" t="s">
        <v>714</v>
      </c>
      <c r="C121" t="s">
        <v>242</v>
      </c>
      <c r="D121" t="s">
        <v>225</v>
      </c>
      <c r="E121" t="s">
        <v>860</v>
      </c>
    </row>
    <row r="122" spans="1:5">
      <c r="A122" t="s">
        <v>717</v>
      </c>
      <c r="B122" t="s">
        <v>713</v>
      </c>
      <c r="C122" t="s">
        <v>242</v>
      </c>
      <c r="D122" t="s">
        <v>225</v>
      </c>
      <c r="E122" t="s">
        <v>861</v>
      </c>
    </row>
    <row r="123" spans="1:5">
      <c r="A123" t="s">
        <v>380</v>
      </c>
      <c r="B123" t="s">
        <v>165</v>
      </c>
      <c r="C123" t="s">
        <v>395</v>
      </c>
      <c r="D123" t="s">
        <v>225</v>
      </c>
    </row>
    <row r="124" spans="1:5">
      <c r="A124" t="s">
        <v>526</v>
      </c>
      <c r="B124" t="s">
        <v>529</v>
      </c>
      <c r="C124" t="s">
        <v>395</v>
      </c>
      <c r="D124" t="s">
        <v>225</v>
      </c>
      <c r="E124" t="s">
        <v>553</v>
      </c>
    </row>
    <row r="125" spans="1:5">
      <c r="A125" t="s">
        <v>527</v>
      </c>
      <c r="B125" t="s">
        <v>530</v>
      </c>
      <c r="C125" t="s">
        <v>395</v>
      </c>
      <c r="D125" t="s">
        <v>225</v>
      </c>
      <c r="E125" t="s">
        <v>554</v>
      </c>
    </row>
    <row r="126" spans="1:5">
      <c r="A126" t="s">
        <v>528</v>
      </c>
      <c r="B126" t="s">
        <v>531</v>
      </c>
      <c r="C126" t="s">
        <v>395</v>
      </c>
      <c r="D126" t="s">
        <v>225</v>
      </c>
    </row>
    <row r="127" spans="1:5" ht="18">
      <c r="A127" s="271" t="s">
        <v>453</v>
      </c>
      <c r="B127" s="271"/>
      <c r="C127" s="271"/>
      <c r="D127" s="271"/>
      <c r="E127" s="271"/>
    </row>
    <row r="128" spans="1:5">
      <c r="A128" t="s">
        <v>283</v>
      </c>
      <c r="B128" t="s">
        <v>211</v>
      </c>
      <c r="C128" t="s">
        <v>215</v>
      </c>
      <c r="D128" t="s">
        <v>216</v>
      </c>
    </row>
    <row r="129" spans="1:5">
      <c r="A129" t="s">
        <v>363</v>
      </c>
      <c r="B129" t="s">
        <v>362</v>
      </c>
      <c r="C129" t="s">
        <v>364</v>
      </c>
      <c r="D129" t="s">
        <v>216</v>
      </c>
      <c r="E129" t="s">
        <v>569</v>
      </c>
    </row>
    <row r="130" spans="1:5">
      <c r="A130" t="s">
        <v>241</v>
      </c>
      <c r="B130" t="s">
        <v>147</v>
      </c>
      <c r="C130" t="s">
        <v>242</v>
      </c>
      <c r="D130" t="s">
        <v>225</v>
      </c>
    </row>
    <row r="131" spans="1:5">
      <c r="A131" t="s">
        <v>243</v>
      </c>
      <c r="B131" t="s">
        <v>148</v>
      </c>
      <c r="C131" t="s">
        <v>242</v>
      </c>
      <c r="D131" t="s">
        <v>225</v>
      </c>
    </row>
    <row r="132" spans="1:5">
      <c r="A132" t="s">
        <v>244</v>
      </c>
      <c r="B132" t="s">
        <v>149</v>
      </c>
      <c r="C132" t="s">
        <v>242</v>
      </c>
      <c r="D132" t="s">
        <v>225</v>
      </c>
    </row>
    <row r="133" spans="1:5">
      <c r="A133" t="s">
        <v>245</v>
      </c>
      <c r="B133" t="s">
        <v>150</v>
      </c>
      <c r="C133" t="s">
        <v>242</v>
      </c>
      <c r="D133" t="s">
        <v>225</v>
      </c>
    </row>
    <row r="134" spans="1:5">
      <c r="A134" t="s">
        <v>246</v>
      </c>
      <c r="B134" t="s">
        <v>151</v>
      </c>
      <c r="C134" t="s">
        <v>247</v>
      </c>
      <c r="D134" t="s">
        <v>225</v>
      </c>
      <c r="E134" t="s">
        <v>565</v>
      </c>
    </row>
    <row r="135" spans="1:5">
      <c r="A135" t="s">
        <v>248</v>
      </c>
      <c r="B135" t="s">
        <v>152</v>
      </c>
      <c r="C135" t="s">
        <v>249</v>
      </c>
      <c r="D135" t="s">
        <v>225</v>
      </c>
      <c r="E135" t="s">
        <v>566</v>
      </c>
    </row>
    <row r="136" spans="1:5">
      <c r="A136" t="s">
        <v>250</v>
      </c>
      <c r="B136" t="s">
        <v>153</v>
      </c>
      <c r="C136" t="s">
        <v>249</v>
      </c>
      <c r="D136" t="s">
        <v>225</v>
      </c>
    </row>
    <row r="137" spans="1:5">
      <c r="A137" t="s">
        <v>251</v>
      </c>
      <c r="B137" t="s">
        <v>154</v>
      </c>
      <c r="C137" t="s">
        <v>249</v>
      </c>
      <c r="D137" t="s">
        <v>225</v>
      </c>
    </row>
    <row r="138" spans="1:5">
      <c r="A138" t="s">
        <v>252</v>
      </c>
      <c r="B138" t="s">
        <v>155</v>
      </c>
      <c r="C138" t="s">
        <v>247</v>
      </c>
      <c r="D138" t="s">
        <v>225</v>
      </c>
      <c r="E138" t="s">
        <v>155</v>
      </c>
    </row>
    <row r="139" spans="1:5">
      <c r="A139" t="s">
        <v>253</v>
      </c>
      <c r="B139" t="s">
        <v>156</v>
      </c>
      <c r="C139" t="s">
        <v>242</v>
      </c>
      <c r="D139" t="s">
        <v>225</v>
      </c>
    </row>
    <row r="140" spans="1:5">
      <c r="A140" t="s">
        <v>254</v>
      </c>
      <c r="B140" t="s">
        <v>157</v>
      </c>
      <c r="C140" t="s">
        <v>242</v>
      </c>
      <c r="D140" t="s">
        <v>225</v>
      </c>
    </row>
    <row r="141" spans="1:5">
      <c r="A141" t="s">
        <v>255</v>
      </c>
      <c r="B141" t="s">
        <v>158</v>
      </c>
      <c r="C141" t="s">
        <v>242</v>
      </c>
      <c r="D141" t="s">
        <v>225</v>
      </c>
    </row>
    <row r="142" spans="1:5">
      <c r="A142" t="s">
        <v>256</v>
      </c>
      <c r="B142" t="s">
        <v>159</v>
      </c>
      <c r="C142" t="s">
        <v>247</v>
      </c>
      <c r="D142" t="s">
        <v>225</v>
      </c>
      <c r="E142" t="s">
        <v>159</v>
      </c>
    </row>
    <row r="143" spans="1:5">
      <c r="A143" t="s">
        <v>257</v>
      </c>
      <c r="B143" t="s">
        <v>160</v>
      </c>
      <c r="C143" t="s">
        <v>242</v>
      </c>
      <c r="D143" t="s">
        <v>225</v>
      </c>
      <c r="E143" t="s">
        <v>567</v>
      </c>
    </row>
    <row r="144" spans="1:5">
      <c r="A144" t="s">
        <v>258</v>
      </c>
      <c r="B144" t="s">
        <v>161</v>
      </c>
      <c r="C144" t="s">
        <v>247</v>
      </c>
      <c r="D144" t="s">
        <v>225</v>
      </c>
      <c r="E144" t="s">
        <v>161</v>
      </c>
    </row>
    <row r="145" spans="1:5">
      <c r="A145" t="s">
        <v>259</v>
      </c>
      <c r="B145" t="s">
        <v>162</v>
      </c>
      <c r="C145" t="s">
        <v>242</v>
      </c>
      <c r="D145" t="s">
        <v>225</v>
      </c>
      <c r="E145" t="s">
        <v>567</v>
      </c>
    </row>
    <row r="146" spans="1:5">
      <c r="A146" t="s">
        <v>260</v>
      </c>
      <c r="B146" t="s">
        <v>163</v>
      </c>
      <c r="C146" t="s">
        <v>247</v>
      </c>
      <c r="D146" t="s">
        <v>225</v>
      </c>
      <c r="E146" t="s">
        <v>163</v>
      </c>
    </row>
    <row r="147" spans="1:5">
      <c r="A147" t="s">
        <v>261</v>
      </c>
      <c r="B147" t="s">
        <v>164</v>
      </c>
      <c r="C147" t="s">
        <v>242</v>
      </c>
      <c r="D147" t="s">
        <v>225</v>
      </c>
      <c r="E147" t="s">
        <v>568</v>
      </c>
    </row>
    <row r="148" spans="1:5">
      <c r="A148" t="s">
        <v>524</v>
      </c>
      <c r="B148" t="s">
        <v>441</v>
      </c>
      <c r="C148" t="s">
        <v>395</v>
      </c>
      <c r="D148" t="s">
        <v>225</v>
      </c>
      <c r="E148" t="s">
        <v>643</v>
      </c>
    </row>
    <row r="149" spans="1:5">
      <c r="A149" t="s">
        <v>523</v>
      </c>
      <c r="B149" t="s">
        <v>459</v>
      </c>
      <c r="C149" t="s">
        <v>542</v>
      </c>
      <c r="D149" t="s">
        <v>216</v>
      </c>
      <c r="E149" t="s">
        <v>555</v>
      </c>
    </row>
    <row r="150" spans="1:5">
      <c r="A150" t="s">
        <v>316</v>
      </c>
      <c r="B150" t="s">
        <v>299</v>
      </c>
      <c r="C150" t="s">
        <v>365</v>
      </c>
      <c r="D150" t="s">
        <v>216</v>
      </c>
    </row>
    <row r="151" spans="1:5">
      <c r="A151" t="s">
        <v>525</v>
      </c>
      <c r="B151" t="s">
        <v>300</v>
      </c>
      <c r="C151" t="s">
        <v>543</v>
      </c>
      <c r="D151" t="s">
        <v>216</v>
      </c>
    </row>
    <row r="152" spans="1:5">
      <c r="A152" t="s">
        <v>378</v>
      </c>
      <c r="B152" t="s">
        <v>377</v>
      </c>
      <c r="C152" t="s">
        <v>544</v>
      </c>
      <c r="D152" t="s">
        <v>216</v>
      </c>
    </row>
    <row r="153" spans="1:5">
      <c r="A153" t="s">
        <v>240</v>
      </c>
      <c r="B153" t="s">
        <v>126</v>
      </c>
      <c r="C153" t="s">
        <v>249</v>
      </c>
      <c r="D153" t="s">
        <v>225</v>
      </c>
    </row>
    <row r="154" spans="1:5" ht="18">
      <c r="A154" s="271" t="s">
        <v>454</v>
      </c>
      <c r="B154" s="271"/>
      <c r="C154" s="271"/>
      <c r="D154" s="271"/>
      <c r="E154" s="271"/>
    </row>
    <row r="155" spans="1:5">
      <c r="A155" t="s">
        <v>283</v>
      </c>
      <c r="B155" t="s">
        <v>211</v>
      </c>
      <c r="C155" t="s">
        <v>215</v>
      </c>
      <c r="D155" t="s">
        <v>216</v>
      </c>
    </row>
    <row r="156" spans="1:5">
      <c r="A156" t="s">
        <v>363</v>
      </c>
      <c r="B156" t="s">
        <v>362</v>
      </c>
      <c r="C156" t="s">
        <v>364</v>
      </c>
      <c r="D156" t="s">
        <v>216</v>
      </c>
      <c r="E156" t="s">
        <v>569</v>
      </c>
    </row>
    <row r="157" spans="1:5">
      <c r="A157" t="s">
        <v>241</v>
      </c>
      <c r="B157" t="s">
        <v>147</v>
      </c>
      <c r="C157" t="s">
        <v>242</v>
      </c>
      <c r="D157" t="s">
        <v>225</v>
      </c>
    </row>
    <row r="158" spans="1:5">
      <c r="A158" t="s">
        <v>243</v>
      </c>
      <c r="B158" t="s">
        <v>148</v>
      </c>
      <c r="C158" t="s">
        <v>242</v>
      </c>
      <c r="D158" t="s">
        <v>225</v>
      </c>
    </row>
    <row r="159" spans="1:5">
      <c r="A159" t="s">
        <v>244</v>
      </c>
      <c r="B159" t="s">
        <v>149</v>
      </c>
      <c r="C159" t="s">
        <v>242</v>
      </c>
      <c r="D159" t="s">
        <v>225</v>
      </c>
    </row>
    <row r="160" spans="1:5">
      <c r="A160" t="s">
        <v>245</v>
      </c>
      <c r="B160" t="s">
        <v>150</v>
      </c>
      <c r="C160" t="s">
        <v>242</v>
      </c>
      <c r="D160" t="s">
        <v>225</v>
      </c>
    </row>
    <row r="161" spans="1:5">
      <c r="A161" t="s">
        <v>246</v>
      </c>
      <c r="B161" t="s">
        <v>151</v>
      </c>
      <c r="C161" t="s">
        <v>247</v>
      </c>
      <c r="D161" t="s">
        <v>225</v>
      </c>
      <c r="E161" t="s">
        <v>565</v>
      </c>
    </row>
    <row r="162" spans="1:5">
      <c r="A162" t="s">
        <v>248</v>
      </c>
      <c r="B162" t="s">
        <v>152</v>
      </c>
      <c r="C162" t="s">
        <v>249</v>
      </c>
      <c r="D162" t="s">
        <v>225</v>
      </c>
      <c r="E162" t="s">
        <v>566</v>
      </c>
    </row>
    <row r="163" spans="1:5">
      <c r="A163" t="s">
        <v>250</v>
      </c>
      <c r="B163" t="s">
        <v>153</v>
      </c>
      <c r="C163" t="s">
        <v>249</v>
      </c>
      <c r="D163" t="s">
        <v>225</v>
      </c>
    </row>
    <row r="164" spans="1:5">
      <c r="A164" t="s">
        <v>251</v>
      </c>
      <c r="B164" t="s">
        <v>154</v>
      </c>
      <c r="C164" t="s">
        <v>249</v>
      </c>
      <c r="D164" t="s">
        <v>225</v>
      </c>
    </row>
    <row r="165" spans="1:5">
      <c r="A165" t="s">
        <v>252</v>
      </c>
      <c r="B165" t="s">
        <v>155</v>
      </c>
      <c r="C165" t="s">
        <v>247</v>
      </c>
      <c r="D165" t="s">
        <v>225</v>
      </c>
      <c r="E165" t="s">
        <v>155</v>
      </c>
    </row>
    <row r="166" spans="1:5">
      <c r="A166" t="s">
        <v>253</v>
      </c>
      <c r="B166" t="s">
        <v>156</v>
      </c>
      <c r="C166" t="s">
        <v>242</v>
      </c>
      <c r="D166" t="s">
        <v>225</v>
      </c>
    </row>
    <row r="167" spans="1:5">
      <c r="A167" t="s">
        <v>254</v>
      </c>
      <c r="B167" t="s">
        <v>157</v>
      </c>
      <c r="C167" t="s">
        <v>242</v>
      </c>
      <c r="D167" t="s">
        <v>225</v>
      </c>
    </row>
    <row r="168" spans="1:5">
      <c r="A168" t="s">
        <v>255</v>
      </c>
      <c r="B168" t="s">
        <v>158</v>
      </c>
      <c r="C168" t="s">
        <v>242</v>
      </c>
      <c r="D168" t="s">
        <v>225</v>
      </c>
    </row>
    <row r="169" spans="1:5">
      <c r="A169" t="s">
        <v>256</v>
      </c>
      <c r="B169" t="s">
        <v>159</v>
      </c>
      <c r="C169" t="s">
        <v>247</v>
      </c>
      <c r="D169" t="s">
        <v>225</v>
      </c>
      <c r="E169" t="s">
        <v>159</v>
      </c>
    </row>
    <row r="170" spans="1:5">
      <c r="A170" t="s">
        <v>257</v>
      </c>
      <c r="B170" t="s">
        <v>160</v>
      </c>
      <c r="C170" t="s">
        <v>242</v>
      </c>
      <c r="D170" t="s">
        <v>225</v>
      </c>
      <c r="E170" t="s">
        <v>567</v>
      </c>
    </row>
    <row r="171" spans="1:5">
      <c r="A171" t="s">
        <v>258</v>
      </c>
      <c r="B171" t="s">
        <v>161</v>
      </c>
      <c r="C171" t="s">
        <v>247</v>
      </c>
      <c r="D171" t="s">
        <v>225</v>
      </c>
      <c r="E171" t="s">
        <v>161</v>
      </c>
    </row>
    <row r="172" spans="1:5">
      <c r="A172" t="s">
        <v>261</v>
      </c>
      <c r="B172" t="s">
        <v>164</v>
      </c>
      <c r="C172" t="s">
        <v>242</v>
      </c>
      <c r="D172" t="s">
        <v>225</v>
      </c>
      <c r="E172" t="s">
        <v>568</v>
      </c>
    </row>
    <row r="173" spans="1:5">
      <c r="A173" t="s">
        <v>320</v>
      </c>
      <c r="B173" t="s">
        <v>301</v>
      </c>
      <c r="C173" t="s">
        <v>366</v>
      </c>
      <c r="D173" t="s">
        <v>216</v>
      </c>
    </row>
    <row r="174" spans="1:5">
      <c r="A174" t="s">
        <v>321</v>
      </c>
      <c r="B174" t="s">
        <v>302</v>
      </c>
      <c r="C174" t="s">
        <v>367</v>
      </c>
      <c r="D174" t="s">
        <v>216</v>
      </c>
    </row>
    <row r="175" spans="1:5">
      <c r="A175" t="s">
        <v>378</v>
      </c>
      <c r="B175" t="s">
        <v>377</v>
      </c>
      <c r="C175" t="s">
        <v>544</v>
      </c>
      <c r="D175" t="s">
        <v>216</v>
      </c>
    </row>
    <row r="176" spans="1:5">
      <c r="A176" t="s">
        <v>240</v>
      </c>
      <c r="B176" t="s">
        <v>126</v>
      </c>
      <c r="C176" t="s">
        <v>249</v>
      </c>
      <c r="D176" t="s">
        <v>225</v>
      </c>
    </row>
    <row r="177" spans="1:5">
      <c r="A177" t="s">
        <v>524</v>
      </c>
      <c r="B177" t="s">
        <v>441</v>
      </c>
      <c r="C177" t="s">
        <v>395</v>
      </c>
      <c r="D177" t="s">
        <v>225</v>
      </c>
      <c r="E177" t="s">
        <v>644</v>
      </c>
    </row>
    <row r="178" spans="1:5" ht="18">
      <c r="A178" s="271" t="s">
        <v>460</v>
      </c>
      <c r="B178" s="271"/>
      <c r="C178" s="271"/>
      <c r="D178" s="271"/>
      <c r="E178" s="271"/>
    </row>
    <row r="179" spans="1:5">
      <c r="A179" t="s">
        <v>323</v>
      </c>
      <c r="B179" t="s">
        <v>303</v>
      </c>
      <c r="C179" t="s">
        <v>545</v>
      </c>
      <c r="D179" t="s">
        <v>216</v>
      </c>
    </row>
    <row r="180" spans="1:5">
      <c r="A180" t="s">
        <v>324</v>
      </c>
      <c r="B180" t="s">
        <v>304</v>
      </c>
      <c r="C180" t="s">
        <v>215</v>
      </c>
      <c r="D180" t="s">
        <v>216</v>
      </c>
    </row>
    <row r="181" spans="1:5">
      <c r="A181" t="s">
        <v>283</v>
      </c>
      <c r="B181" t="s">
        <v>211</v>
      </c>
      <c r="C181" t="s">
        <v>215</v>
      </c>
      <c r="D181" t="s">
        <v>216</v>
      </c>
    </row>
    <row r="182" spans="1:5">
      <c r="A182" t="s">
        <v>363</v>
      </c>
      <c r="B182" t="s">
        <v>362</v>
      </c>
      <c r="C182" t="s">
        <v>364</v>
      </c>
      <c r="D182" t="s">
        <v>216</v>
      </c>
      <c r="E182" t="s">
        <v>569</v>
      </c>
    </row>
    <row r="183" spans="1:5">
      <c r="A183" t="s">
        <v>240</v>
      </c>
      <c r="B183" t="s">
        <v>126</v>
      </c>
      <c r="C183" t="s">
        <v>249</v>
      </c>
      <c r="D183" t="s">
        <v>225</v>
      </c>
    </row>
    <row r="184" spans="1:5">
      <c r="A184" t="s">
        <v>241</v>
      </c>
      <c r="B184" t="s">
        <v>147</v>
      </c>
      <c r="C184" t="s">
        <v>242</v>
      </c>
      <c r="D184" t="s">
        <v>225</v>
      </c>
    </row>
    <row r="185" spans="1:5">
      <c r="A185" t="s">
        <v>243</v>
      </c>
      <c r="B185" t="s">
        <v>148</v>
      </c>
      <c r="C185" t="s">
        <v>242</v>
      </c>
      <c r="D185" t="s">
        <v>225</v>
      </c>
    </row>
    <row r="186" spans="1:5">
      <c r="A186" t="s">
        <v>244</v>
      </c>
      <c r="B186" t="s">
        <v>149</v>
      </c>
      <c r="C186" t="s">
        <v>242</v>
      </c>
      <c r="D186" t="s">
        <v>225</v>
      </c>
    </row>
    <row r="187" spans="1:5">
      <c r="A187" t="s">
        <v>245</v>
      </c>
      <c r="B187" t="s">
        <v>150</v>
      </c>
      <c r="C187" t="s">
        <v>242</v>
      </c>
      <c r="D187" t="s">
        <v>225</v>
      </c>
    </row>
    <row r="188" spans="1:5">
      <c r="A188" t="s">
        <v>246</v>
      </c>
      <c r="B188" t="s">
        <v>151</v>
      </c>
      <c r="C188" t="s">
        <v>247</v>
      </c>
      <c r="D188" t="s">
        <v>225</v>
      </c>
      <c r="E188" t="s">
        <v>565</v>
      </c>
    </row>
    <row r="189" spans="1:5">
      <c r="A189" t="s">
        <v>248</v>
      </c>
      <c r="B189" t="s">
        <v>152</v>
      </c>
      <c r="C189" t="s">
        <v>249</v>
      </c>
      <c r="D189" t="s">
        <v>225</v>
      </c>
      <c r="E189" t="s">
        <v>566</v>
      </c>
    </row>
    <row r="190" spans="1:5">
      <c r="A190" t="s">
        <v>250</v>
      </c>
      <c r="B190" t="s">
        <v>153</v>
      </c>
      <c r="C190" t="s">
        <v>249</v>
      </c>
      <c r="D190" t="s">
        <v>225</v>
      </c>
    </row>
    <row r="191" spans="1:5">
      <c r="A191" t="s">
        <v>251</v>
      </c>
      <c r="B191" t="s">
        <v>154</v>
      </c>
      <c r="C191" t="s">
        <v>249</v>
      </c>
      <c r="D191" t="s">
        <v>225</v>
      </c>
    </row>
    <row r="192" spans="1:5">
      <c r="A192" t="s">
        <v>252</v>
      </c>
      <c r="B192" t="s">
        <v>155</v>
      </c>
      <c r="C192" t="s">
        <v>247</v>
      </c>
      <c r="D192" t="s">
        <v>225</v>
      </c>
      <c r="E192" t="s">
        <v>155</v>
      </c>
    </row>
    <row r="193" spans="1:5">
      <c r="A193" t="s">
        <v>253</v>
      </c>
      <c r="B193" t="s">
        <v>156</v>
      </c>
      <c r="C193" t="s">
        <v>242</v>
      </c>
      <c r="D193" t="s">
        <v>225</v>
      </c>
    </row>
    <row r="194" spans="1:5">
      <c r="A194" t="s">
        <v>254</v>
      </c>
      <c r="B194" t="s">
        <v>157</v>
      </c>
      <c r="C194" t="s">
        <v>242</v>
      </c>
      <c r="D194" t="s">
        <v>225</v>
      </c>
    </row>
    <row r="195" spans="1:5">
      <c r="A195" t="s">
        <v>255</v>
      </c>
      <c r="B195" t="s">
        <v>158</v>
      </c>
      <c r="C195" t="s">
        <v>242</v>
      </c>
      <c r="D195" t="s">
        <v>225</v>
      </c>
    </row>
    <row r="196" spans="1:5">
      <c r="A196" t="s">
        <v>256</v>
      </c>
      <c r="B196" t="s">
        <v>159</v>
      </c>
      <c r="C196" t="s">
        <v>247</v>
      </c>
      <c r="D196" t="s">
        <v>225</v>
      </c>
      <c r="E196" t="s">
        <v>159</v>
      </c>
    </row>
    <row r="197" spans="1:5">
      <c r="A197" t="s">
        <v>257</v>
      </c>
      <c r="B197" t="s">
        <v>160</v>
      </c>
      <c r="C197" t="s">
        <v>242</v>
      </c>
      <c r="D197" t="s">
        <v>225</v>
      </c>
      <c r="E197" t="s">
        <v>567</v>
      </c>
    </row>
    <row r="198" spans="1:5">
      <c r="A198" t="s">
        <v>258</v>
      </c>
      <c r="B198" t="s">
        <v>161</v>
      </c>
      <c r="C198" t="s">
        <v>247</v>
      </c>
      <c r="D198" t="s">
        <v>225</v>
      </c>
      <c r="E198" t="s">
        <v>161</v>
      </c>
    </row>
    <row r="199" spans="1:5">
      <c r="A199" t="s">
        <v>261</v>
      </c>
      <c r="B199" t="s">
        <v>164</v>
      </c>
      <c r="C199" t="s">
        <v>242</v>
      </c>
      <c r="D199" t="s">
        <v>225</v>
      </c>
      <c r="E199" t="s">
        <v>568</v>
      </c>
    </row>
    <row r="200" spans="1:5">
      <c r="A200" t="s">
        <v>524</v>
      </c>
      <c r="B200" t="s">
        <v>441</v>
      </c>
      <c r="C200" t="s">
        <v>395</v>
      </c>
      <c r="D200" t="s">
        <v>225</v>
      </c>
      <c r="E200" t="s">
        <v>644</v>
      </c>
    </row>
    <row r="201" spans="1:5" ht="18">
      <c r="A201" s="271" t="s">
        <v>532</v>
      </c>
      <c r="B201" s="271"/>
      <c r="C201" s="271"/>
      <c r="D201" s="271"/>
      <c r="E201" s="271"/>
    </row>
    <row r="202" spans="1:5">
      <c r="A202" t="s">
        <v>240</v>
      </c>
      <c r="B202" t="s">
        <v>126</v>
      </c>
      <c r="C202" t="s">
        <v>249</v>
      </c>
      <c r="D202" t="s">
        <v>225</v>
      </c>
    </row>
    <row r="203" spans="1:5">
      <c r="A203" t="s">
        <v>533</v>
      </c>
      <c r="B203" t="s">
        <v>127</v>
      </c>
      <c r="C203" t="s">
        <v>242</v>
      </c>
      <c r="D203" t="s">
        <v>225</v>
      </c>
      <c r="E203" t="s">
        <v>577</v>
      </c>
    </row>
    <row r="204" spans="1:5">
      <c r="A204" t="s">
        <v>534</v>
      </c>
      <c r="B204" t="s">
        <v>131</v>
      </c>
      <c r="C204" t="s">
        <v>249</v>
      </c>
      <c r="D204" t="s">
        <v>225</v>
      </c>
    </row>
    <row r="205" spans="1:5">
      <c r="A205" t="s">
        <v>535</v>
      </c>
      <c r="B205" t="s">
        <v>327</v>
      </c>
      <c r="C205" t="s">
        <v>395</v>
      </c>
      <c r="D205" t="s">
        <v>225</v>
      </c>
    </row>
    <row r="206" spans="1:5" ht="18">
      <c r="A206" s="271" t="s">
        <v>536</v>
      </c>
      <c r="B206" s="271"/>
      <c r="C206" s="271"/>
      <c r="D206" s="271"/>
      <c r="E206" s="271"/>
    </row>
    <row r="207" spans="1:5">
      <c r="A207" t="s">
        <v>283</v>
      </c>
      <c r="B207" t="s">
        <v>546</v>
      </c>
      <c r="C207" t="s">
        <v>215</v>
      </c>
      <c r="D207" t="s">
        <v>216</v>
      </c>
    </row>
    <row r="208" spans="1:5">
      <c r="A208" t="s">
        <v>537</v>
      </c>
      <c r="B208" t="s">
        <v>128</v>
      </c>
      <c r="C208" t="s">
        <v>215</v>
      </c>
      <c r="D208" t="s">
        <v>216</v>
      </c>
    </row>
    <row r="209" spans="1:5">
      <c r="A209" t="s">
        <v>245</v>
      </c>
      <c r="B209" t="s">
        <v>129</v>
      </c>
      <c r="C209" t="s">
        <v>242</v>
      </c>
      <c r="D209" t="s">
        <v>225</v>
      </c>
      <c r="E209" t="s">
        <v>578</v>
      </c>
    </row>
    <row r="210" spans="1:5">
      <c r="A210" t="s">
        <v>538</v>
      </c>
      <c r="B210" t="s">
        <v>130</v>
      </c>
      <c r="C210" t="s">
        <v>247</v>
      </c>
      <c r="D210" t="s">
        <v>225</v>
      </c>
    </row>
    <row r="211" spans="1:5" ht="18">
      <c r="A211" s="271" t="s">
        <v>539</v>
      </c>
      <c r="B211" s="271"/>
      <c r="C211" s="271"/>
      <c r="D211" s="271"/>
      <c r="E211" s="271"/>
    </row>
    <row r="212" spans="1:5">
      <c r="A212" t="s">
        <v>240</v>
      </c>
      <c r="B212" t="s">
        <v>126</v>
      </c>
      <c r="C212" t="s">
        <v>249</v>
      </c>
      <c r="D212" t="s">
        <v>225</v>
      </c>
    </row>
    <row r="213" spans="1:5">
      <c r="A213" t="s">
        <v>533</v>
      </c>
      <c r="B213" t="s">
        <v>127</v>
      </c>
      <c r="C213" t="s">
        <v>242</v>
      </c>
      <c r="D213" t="s">
        <v>225</v>
      </c>
      <c r="E213" t="s">
        <v>577</v>
      </c>
    </row>
    <row r="214" spans="1:5">
      <c r="A214" t="s">
        <v>534</v>
      </c>
      <c r="B214" t="s">
        <v>325</v>
      </c>
      <c r="C214" t="s">
        <v>249</v>
      </c>
      <c r="D214" t="s">
        <v>225</v>
      </c>
    </row>
    <row r="215" spans="1:5">
      <c r="A215" t="s">
        <v>540</v>
      </c>
      <c r="B215" t="s">
        <v>326</v>
      </c>
      <c r="C215" t="s">
        <v>395</v>
      </c>
      <c r="D215" t="s">
        <v>225</v>
      </c>
    </row>
    <row r="216" spans="1:5" ht="18">
      <c r="A216" s="271" t="s">
        <v>610</v>
      </c>
      <c r="B216" s="271"/>
      <c r="C216" s="271"/>
      <c r="D216" s="271"/>
      <c r="E216" s="271"/>
    </row>
    <row r="217" spans="1:5">
      <c r="A217" t="s">
        <v>630</v>
      </c>
      <c r="B217" t="s">
        <v>615</v>
      </c>
      <c r="C217" t="s">
        <v>215</v>
      </c>
      <c r="D217" t="s">
        <v>216</v>
      </c>
    </row>
    <row r="218" spans="1:5">
      <c r="A218" t="s">
        <v>631</v>
      </c>
      <c r="B218" t="s">
        <v>616</v>
      </c>
      <c r="C218" t="s">
        <v>364</v>
      </c>
      <c r="D218" t="s">
        <v>216</v>
      </c>
      <c r="E218" t="s">
        <v>569</v>
      </c>
    </row>
    <row r="219" spans="1:5">
      <c r="A219" t="s">
        <v>632</v>
      </c>
      <c r="B219" t="s">
        <v>617</v>
      </c>
      <c r="C219" t="s">
        <v>215</v>
      </c>
      <c r="D219" t="s">
        <v>216</v>
      </c>
    </row>
    <row r="220" spans="1:5">
      <c r="A220" t="s">
        <v>633</v>
      </c>
      <c r="B220" t="s">
        <v>618</v>
      </c>
      <c r="C220" t="s">
        <v>215</v>
      </c>
      <c r="D220" t="s">
        <v>216</v>
      </c>
    </row>
    <row r="221" spans="1:5">
      <c r="A221" t="s">
        <v>634</v>
      </c>
      <c r="B221" t="s">
        <v>619</v>
      </c>
      <c r="C221" t="s">
        <v>215</v>
      </c>
      <c r="D221" t="s">
        <v>216</v>
      </c>
    </row>
    <row r="222" spans="1:5">
      <c r="A222" t="s">
        <v>612</v>
      </c>
      <c r="B222" t="s">
        <v>620</v>
      </c>
      <c r="C222" t="s">
        <v>215</v>
      </c>
      <c r="D222" t="s">
        <v>216</v>
      </c>
    </row>
    <row r="223" spans="1:5">
      <c r="A223" t="s">
        <v>613</v>
      </c>
      <c r="B223" t="s">
        <v>621</v>
      </c>
      <c r="C223" t="s">
        <v>364</v>
      </c>
      <c r="D223" t="s">
        <v>216</v>
      </c>
      <c r="E223" t="s">
        <v>569</v>
      </c>
    </row>
    <row r="224" spans="1:5">
      <c r="A224" t="s">
        <v>635</v>
      </c>
      <c r="B224" t="s">
        <v>622</v>
      </c>
      <c r="C224" t="s">
        <v>215</v>
      </c>
      <c r="D224" t="s">
        <v>216</v>
      </c>
    </row>
    <row r="225" spans="1:5">
      <c r="A225" t="s">
        <v>614</v>
      </c>
      <c r="B225" t="s">
        <v>623</v>
      </c>
      <c r="C225" t="s">
        <v>215</v>
      </c>
      <c r="D225" t="s">
        <v>216</v>
      </c>
    </row>
    <row r="226" spans="1:5">
      <c r="A226" t="s">
        <v>636</v>
      </c>
      <c r="B226" t="s">
        <v>624</v>
      </c>
      <c r="C226" t="s">
        <v>215</v>
      </c>
      <c r="D226" t="s">
        <v>216</v>
      </c>
    </row>
    <row r="227" spans="1:5">
      <c r="A227" t="s">
        <v>637</v>
      </c>
      <c r="B227" t="s">
        <v>595</v>
      </c>
      <c r="C227" t="s">
        <v>247</v>
      </c>
      <c r="D227" t="s">
        <v>225</v>
      </c>
    </row>
    <row r="228" spans="1:5">
      <c r="A228" t="s">
        <v>638</v>
      </c>
      <c r="B228" t="s">
        <v>629</v>
      </c>
      <c r="C228" t="s">
        <v>247</v>
      </c>
      <c r="D228" t="s">
        <v>225</v>
      </c>
    </row>
    <row r="229" spans="1:5">
      <c r="A229" t="s">
        <v>639</v>
      </c>
      <c r="B229" t="s">
        <v>627</v>
      </c>
      <c r="C229" t="s">
        <v>247</v>
      </c>
      <c r="D229" t="s">
        <v>225</v>
      </c>
    </row>
    <row r="230" spans="1:5">
      <c r="A230" t="s">
        <v>640</v>
      </c>
      <c r="B230" t="s">
        <v>597</v>
      </c>
      <c r="C230" t="s">
        <v>229</v>
      </c>
      <c r="D230" t="s">
        <v>225</v>
      </c>
    </row>
    <row r="231" spans="1:5">
      <c r="A231" t="s">
        <v>641</v>
      </c>
      <c r="B231" t="s">
        <v>628</v>
      </c>
      <c r="C231" t="s">
        <v>229</v>
      </c>
      <c r="D231" t="s">
        <v>225</v>
      </c>
    </row>
    <row r="232" spans="1:5">
      <c r="A232" t="s">
        <v>642</v>
      </c>
      <c r="B232" t="s">
        <v>625</v>
      </c>
      <c r="C232" t="s">
        <v>224</v>
      </c>
      <c r="D232" t="s">
        <v>225</v>
      </c>
    </row>
    <row r="233" spans="1:5">
      <c r="A233" t="s">
        <v>626</v>
      </c>
      <c r="B233" t="s">
        <v>599</v>
      </c>
      <c r="C233" t="s">
        <v>229</v>
      </c>
      <c r="D233" t="s">
        <v>225</v>
      </c>
    </row>
    <row r="234" spans="1:5">
      <c r="A234" t="s">
        <v>646</v>
      </c>
      <c r="B234" t="s">
        <v>645</v>
      </c>
      <c r="C234" t="s">
        <v>229</v>
      </c>
      <c r="D234" t="s">
        <v>225</v>
      </c>
    </row>
    <row r="235" spans="1:5" ht="18">
      <c r="A235" s="271" t="s">
        <v>847</v>
      </c>
      <c r="B235" s="271"/>
      <c r="C235" s="271"/>
      <c r="D235" s="271"/>
      <c r="E235" s="271"/>
    </row>
    <row r="236" spans="1:5" ht="86.4">
      <c r="A236" t="s">
        <v>850</v>
      </c>
      <c r="B236" t="s">
        <v>848</v>
      </c>
      <c r="C236" t="s">
        <v>247</v>
      </c>
      <c r="D236" t="s">
        <v>225</v>
      </c>
      <c r="E236" s="345" t="s">
        <v>854</v>
      </c>
    </row>
    <row r="237" spans="1:5" ht="86.4">
      <c r="A237" t="s">
        <v>852</v>
      </c>
      <c r="B237" t="s">
        <v>849</v>
      </c>
      <c r="C237" t="s">
        <v>247</v>
      </c>
      <c r="D237" t="s">
        <v>225</v>
      </c>
      <c r="E237" s="345" t="s">
        <v>854</v>
      </c>
    </row>
    <row r="238" spans="1:5" ht="86.4">
      <c r="A238" t="s">
        <v>853</v>
      </c>
      <c r="B238" t="s">
        <v>851</v>
      </c>
      <c r="C238" t="s">
        <v>247</v>
      </c>
      <c r="D238" t="s">
        <v>225</v>
      </c>
      <c r="E238" s="345" t="s">
        <v>854</v>
      </c>
    </row>
  </sheetData>
  <autoFilter ref="A1:E238" xr:uid="{00000000-0009-0000-0000-000033000000}"/>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27">
    <tabColor theme="1"/>
  </sheetPr>
  <dimension ref="A1:XFC16"/>
  <sheetViews>
    <sheetView showGridLines="0" topLeftCell="B7" zoomScale="70" zoomScaleNormal="70" workbookViewId="0">
      <selection activeCell="F16" sqref="F16"/>
    </sheetView>
  </sheetViews>
  <sheetFormatPr defaultColWidth="0" defaultRowHeight="14.4"/>
  <cols>
    <col min="1" max="1" width="2.6640625" hidden="1" customWidth="1"/>
    <col min="2" max="2" width="2.6640625" customWidth="1"/>
    <col min="3" max="3" width="7.109375" customWidth="1"/>
    <col min="4" max="6" width="35.6640625" customWidth="1"/>
    <col min="7" max="7" width="13.6640625" customWidth="1"/>
    <col min="8" max="9" width="20.6640625" customWidth="1"/>
    <col min="10" max="11" width="20.6640625" hidden="1" customWidth="1"/>
    <col min="12" max="14" width="20.6640625" customWidth="1"/>
    <col min="15" max="15" width="20.6640625" hidden="1" customWidth="1"/>
    <col min="16" max="17" width="20.6640625" customWidth="1"/>
    <col min="18" max="20" width="20.6640625" hidden="1" customWidth="1"/>
    <col min="21" max="21" width="20.6640625" customWidth="1"/>
    <col min="22" max="23" width="20.6640625" hidden="1" customWidth="1"/>
    <col min="24" max="25" width="20.6640625" customWidth="1"/>
    <col min="26" max="26" width="2.6640625" customWidth="1"/>
    <col min="27" max="27" width="2.6640625" hidden="1" customWidth="1"/>
    <col min="28" max="16383" width="3.88671875" hidden="1"/>
    <col min="16384" max="16384" width="4.88671875" hidden="1"/>
  </cols>
  <sheetData>
    <row r="1" spans="3:30" hidden="1">
      <c r="I1">
        <v>0</v>
      </c>
    </row>
    <row r="2" spans="3:30" hidden="1">
      <c r="D2" t="s">
        <v>303</v>
      </c>
      <c r="E2" t="s">
        <v>304</v>
      </c>
      <c r="F2" t="s">
        <v>211</v>
      </c>
      <c r="G2" t="s">
        <v>362</v>
      </c>
      <c r="H2" t="s">
        <v>126</v>
      </c>
      <c r="I2" t="s">
        <v>147</v>
      </c>
      <c r="J2" t="s">
        <v>148</v>
      </c>
      <c r="K2" t="s">
        <v>149</v>
      </c>
      <c r="L2" t="s">
        <v>150</v>
      </c>
      <c r="M2" t="s">
        <v>151</v>
      </c>
      <c r="N2" t="s">
        <v>152</v>
      </c>
      <c r="O2" t="s">
        <v>153</v>
      </c>
      <c r="P2" t="s">
        <v>154</v>
      </c>
      <c r="Q2" t="s">
        <v>155</v>
      </c>
      <c r="R2" t="s">
        <v>156</v>
      </c>
      <c r="S2" t="s">
        <v>157</v>
      </c>
      <c r="T2" t="s">
        <v>158</v>
      </c>
      <c r="U2" t="s">
        <v>159</v>
      </c>
      <c r="V2" t="s">
        <v>160</v>
      </c>
      <c r="W2" t="s">
        <v>161</v>
      </c>
      <c r="X2" t="s">
        <v>164</v>
      </c>
      <c r="Y2" t="s">
        <v>441</v>
      </c>
      <c r="AC2" t="s">
        <v>351</v>
      </c>
    </row>
    <row r="3" spans="3:30" hidden="1">
      <c r="AC3" t="s">
        <v>352</v>
      </c>
    </row>
    <row r="4" spans="3:30" hidden="1">
      <c r="AC4" t="s">
        <v>353</v>
      </c>
    </row>
    <row r="5" spans="3:30" hidden="1">
      <c r="AC5" t="s">
        <v>354</v>
      </c>
    </row>
    <row r="6" spans="3:30" hidden="1">
      <c r="AC6" t="s">
        <v>355</v>
      </c>
    </row>
    <row r="7" spans="3:30" ht="15" customHeight="1">
      <c r="AC7" t="s">
        <v>343</v>
      </c>
    </row>
    <row r="8" spans="3:30" ht="15" customHeight="1"/>
    <row r="9" spans="3:30" ht="29.25" customHeight="1">
      <c r="C9" s="540" t="s">
        <v>122</v>
      </c>
      <c r="D9" s="521" t="s">
        <v>34</v>
      </c>
      <c r="E9" s="443" t="s">
        <v>121</v>
      </c>
      <c r="F9" s="443" t="s">
        <v>118</v>
      </c>
      <c r="G9" s="443" t="s">
        <v>1</v>
      </c>
      <c r="H9" s="443" t="s">
        <v>368</v>
      </c>
      <c r="I9" s="443" t="s">
        <v>3</v>
      </c>
      <c r="J9" s="443" t="s">
        <v>4</v>
      </c>
      <c r="K9" s="443" t="s">
        <v>5</v>
      </c>
      <c r="L9" s="443" t="s">
        <v>6</v>
      </c>
      <c r="M9" s="443" t="s">
        <v>7</v>
      </c>
      <c r="N9" s="443" t="s">
        <v>8</v>
      </c>
      <c r="O9" s="443"/>
      <c r="P9" s="443"/>
      <c r="Q9" s="443"/>
      <c r="R9" s="443" t="s">
        <v>9</v>
      </c>
      <c r="S9" s="521" t="s">
        <v>447</v>
      </c>
      <c r="T9" s="521" t="s">
        <v>116</v>
      </c>
      <c r="U9" s="443" t="s">
        <v>89</v>
      </c>
      <c r="V9" s="443" t="s">
        <v>12</v>
      </c>
      <c r="W9" s="443"/>
      <c r="X9" s="443" t="s">
        <v>14</v>
      </c>
      <c r="Y9" s="443" t="s">
        <v>441</v>
      </c>
    </row>
    <row r="10" spans="3:30" ht="31.5" customHeight="1">
      <c r="C10" s="541"/>
      <c r="D10" s="456"/>
      <c r="E10" s="443"/>
      <c r="F10" s="443"/>
      <c r="G10" s="443"/>
      <c r="H10" s="443"/>
      <c r="I10" s="443"/>
      <c r="J10" s="443"/>
      <c r="K10" s="443"/>
      <c r="L10" s="443"/>
      <c r="M10" s="443"/>
      <c r="N10" s="443" t="s">
        <v>15</v>
      </c>
      <c r="O10" s="443"/>
      <c r="P10" s="443"/>
      <c r="Q10" s="443" t="s">
        <v>16</v>
      </c>
      <c r="R10" s="443"/>
      <c r="S10" s="456"/>
      <c r="T10" s="456"/>
      <c r="U10" s="443"/>
      <c r="V10" s="443"/>
      <c r="W10" s="443"/>
      <c r="X10" s="443"/>
      <c r="Y10" s="443"/>
    </row>
    <row r="11" spans="3:30" ht="78.75" customHeight="1">
      <c r="C11" s="542"/>
      <c r="D11" s="442"/>
      <c r="E11" s="443"/>
      <c r="F11" s="443"/>
      <c r="G11" s="443"/>
      <c r="H11" s="443"/>
      <c r="I11" s="443"/>
      <c r="J11" s="443"/>
      <c r="K11" s="443"/>
      <c r="L11" s="443"/>
      <c r="M11" s="443"/>
      <c r="N11" s="27" t="s">
        <v>17</v>
      </c>
      <c r="O11" s="27" t="s">
        <v>18</v>
      </c>
      <c r="P11" s="27" t="s">
        <v>19</v>
      </c>
      <c r="Q11" s="443"/>
      <c r="R11" s="443"/>
      <c r="S11" s="442"/>
      <c r="T11" s="442"/>
      <c r="U11" s="443"/>
      <c r="V11" s="27" t="s">
        <v>20</v>
      </c>
      <c r="W11" s="27" t="s">
        <v>21</v>
      </c>
      <c r="X11" s="443"/>
      <c r="Y11" s="443"/>
    </row>
    <row r="12" spans="3:30" ht="18.75" customHeight="1">
      <c r="C12" s="8" t="s">
        <v>85</v>
      </c>
      <c r="D12" s="59" t="s">
        <v>66</v>
      </c>
      <c r="E12" s="76"/>
      <c r="F12" s="25"/>
      <c r="G12" s="25"/>
      <c r="H12" s="25"/>
      <c r="I12" s="25"/>
      <c r="J12" s="25"/>
      <c r="K12" s="25"/>
      <c r="L12" s="25"/>
      <c r="M12" s="25"/>
      <c r="N12" s="25"/>
      <c r="O12" s="25"/>
      <c r="P12" s="25"/>
      <c r="Q12" s="25"/>
      <c r="R12" s="25"/>
      <c r="S12" s="25"/>
      <c r="T12" s="25"/>
      <c r="U12" s="25"/>
      <c r="V12" s="25"/>
      <c r="W12" s="25"/>
      <c r="X12" s="25"/>
      <c r="Y12" s="26"/>
    </row>
    <row r="13" spans="3:30" s="10" customFormat="1" ht="20.100000000000001" hidden="1" customHeight="1">
      <c r="C13" s="53"/>
      <c r="D13" s="64"/>
      <c r="E13" s="64"/>
      <c r="F13" s="64"/>
      <c r="G13" s="9"/>
      <c r="H13" s="221">
        <v>1</v>
      </c>
      <c r="I13" s="13"/>
      <c r="J13" s="38"/>
      <c r="K13" s="38"/>
      <c r="L13" s="37" t="str">
        <f>+IFERROR(IF(COUNT(I13:K13),ROUND(SUM(I13:K13),0),""),"")</f>
        <v/>
      </c>
      <c r="M13" s="108"/>
      <c r="N13" s="223" t="str">
        <f>IF(I13="","",I13)</f>
        <v/>
      </c>
      <c r="O13" s="170"/>
      <c r="P13" s="42" t="str">
        <f>+IFERROR(IF(COUNT(N13:O13),ROUND(SUM(N13,O13),2),""),"")</f>
        <v/>
      </c>
      <c r="Q13" s="14" t="str">
        <f>+IFERROR(IF(COUNT(P13),ROUND(P13/('Shareholding Pattern'!$P$79)*100,2),""),"")</f>
        <v/>
      </c>
      <c r="R13" s="38"/>
      <c r="S13" s="38"/>
      <c r="T13" s="39" t="str">
        <f>+IFERROR(IF(COUNT(R13:S13),ROUND(SUM(R13:S13),2),""),"")</f>
        <v/>
      </c>
      <c r="U13" s="108"/>
      <c r="V13" s="38"/>
      <c r="W13" s="14" t="str">
        <f>+IFERROR(IF(V13="","",(+IF(V13=0,0,IF(COUNT(V13,L13),ROUND(SUM(V13)/SUM(L13)*100,2),"")))),"")</f>
        <v/>
      </c>
      <c r="X13" s="13"/>
      <c r="Y13" s="226"/>
      <c r="AC13" s="10">
        <f>IF(SUM(H13:X13)&gt;0,1,0)</f>
        <v>1</v>
      </c>
      <c r="AD13" s="10">
        <f>SUM(AC15:AC65535)</f>
        <v>0</v>
      </c>
    </row>
    <row r="14" spans="3:30" ht="24.9" customHeight="1">
      <c r="C14" s="34"/>
      <c r="D14" s="35"/>
      <c r="E14" s="211" t="s">
        <v>436</v>
      </c>
      <c r="G14" s="35"/>
      <c r="H14" s="35"/>
      <c r="I14" s="35"/>
      <c r="J14" s="35"/>
      <c r="K14" s="35"/>
      <c r="L14" s="35"/>
      <c r="M14" s="35"/>
      <c r="N14" s="35"/>
      <c r="O14" s="35"/>
      <c r="P14" s="35"/>
      <c r="Q14" s="35"/>
      <c r="R14" s="35"/>
      <c r="S14" s="35"/>
      <c r="T14" s="35"/>
      <c r="U14" s="35"/>
      <c r="V14" s="35"/>
      <c r="W14" s="35"/>
      <c r="X14" s="35"/>
      <c r="Y14" s="36"/>
    </row>
    <row r="15" spans="3:30" ht="24.9" hidden="1" customHeight="1">
      <c r="C15" s="34"/>
      <c r="D15" s="35"/>
      <c r="J15" s="169"/>
      <c r="K15" s="169"/>
      <c r="M15" s="166" t="str">
        <f>+IFERROR(IF(COUNT(L15),ROUND(L15/('Shareholding Pattern'!$L$78)*100,2),""),"")</f>
        <v/>
      </c>
      <c r="N15" s="169"/>
      <c r="O15" s="169"/>
      <c r="Q15" s="166" t="str">
        <f>+IFERROR(IF(COUNT(P15),ROUND(P15/('Shareholding Pattern'!$P$79)*100,2),""),"")</f>
        <v/>
      </c>
      <c r="U15" s="166" t="str">
        <f>+IFERROR(IF(COUNT(L15,T15),ROUND(SUM(T15,L15)/SUM('Shareholding Pattern'!$L$78,'Shareholding Pattern'!$T$78)*100,2),""),"")</f>
        <v/>
      </c>
      <c r="V15" s="169"/>
      <c r="X15" s="36"/>
    </row>
    <row r="16" spans="3:30" ht="20.100000000000001" customHeight="1">
      <c r="C16" s="106"/>
      <c r="D16" s="75"/>
      <c r="E16" s="30"/>
      <c r="F16" s="49" t="s">
        <v>392</v>
      </c>
      <c r="G16" s="49" t="s">
        <v>19</v>
      </c>
      <c r="H16" s="44" t="str">
        <f>+IFERROR(IF(COUNT(H14:H15),ROUND(SUM(H14:H15),0),""),"")</f>
        <v/>
      </c>
      <c r="I16" s="44" t="str">
        <f>+IFERROR(IF(COUNT(I13:I15),ROUND(SUM(I13:I15),0),""),"")</f>
        <v/>
      </c>
      <c r="J16" s="44" t="str">
        <f>+IFERROR(IF(COUNT(J13:J15),ROUND(SUM(J13:J15),0),""),"")</f>
        <v/>
      </c>
      <c r="K16" s="44" t="str">
        <f>+IFERROR(IF(COUNT(K13:K15),ROUND(SUM(K13:K15),0),""),"")</f>
        <v/>
      </c>
      <c r="L16" s="44" t="str">
        <f>+IFERROR(IF(COUNT(L13:L15),ROUND(SUM(L13:L15),0),""),"")</f>
        <v/>
      </c>
      <c r="M16" s="108"/>
      <c r="N16" s="29" t="str">
        <f>+IFERROR(IF(COUNT(N13:N15),ROUND(SUM(N13:N15),0),""),"")</f>
        <v/>
      </c>
      <c r="O16" s="29" t="str">
        <f>+IFERROR(IF(COUNT(O13:O15),ROUND(SUM(O13:O15),0),""),"")</f>
        <v/>
      </c>
      <c r="P16" s="29" t="str">
        <f>+IFERROR(IF(COUNT(P13:P15),ROUND(SUM(P13:P15),0),""),"")</f>
        <v/>
      </c>
      <c r="Q16" s="14" t="str">
        <f>+IFERROR(IF(COUNT(P16),ROUND(P16/('Shareholding Pattern'!$P$79)*100,2),""),"")</f>
        <v/>
      </c>
      <c r="R16" s="44" t="str">
        <f>+IFERROR(IF(COUNT(R13:R15),ROUND(SUM(R13:R15),0),""),"")</f>
        <v/>
      </c>
      <c r="S16" s="44" t="str">
        <f>+IFERROR(IF(COUNT(S13:S15),ROUND(SUM(S13:S15),0),""),"")</f>
        <v/>
      </c>
      <c r="T16" s="44" t="str">
        <f>+IFERROR(IF(COUNT(T13:T15),ROUND(SUM(T13:T15),0),""),"")</f>
        <v/>
      </c>
      <c r="U16" s="108"/>
      <c r="V16" s="44" t="str">
        <f>+IFERROR(IF(COUNT(V13:V15),ROUND(SUM(V13:V15),0),""),"")</f>
        <v/>
      </c>
      <c r="W16" s="229" t="str">
        <f>+IFERROR(IF(V16="","",(+IF(V16=0,0,IF(COUNT(V16,L16),ROUND(SUM(V16)/SUM(L16)*100,2),"")))),"")</f>
        <v/>
      </c>
      <c r="X16" s="44" t="str">
        <f>+IFERROR(IF(COUNT(X13:X15),ROUND(SUM(X13:X15),0),""),"")</f>
        <v/>
      </c>
    </row>
  </sheetData>
  <sheetProtection password="F884" sheet="1" objects="1" scenarios="1"/>
  <mergeCells count="2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 ref="V9:W10"/>
    <mergeCell ref="T9:T11"/>
    <mergeCell ref="M9:M11"/>
    <mergeCell ref="N9:Q9"/>
    <mergeCell ref="U9:U11"/>
  </mergeCells>
  <dataValidations count="6">
    <dataValidation type="whole" operator="lessThanOrEqual" allowBlank="1" showInputMessage="1" showErrorMessage="1" sqref="X13:Y13" xr:uid="{00000000-0002-0000-3400-000000000000}">
      <formula1>L13</formula1>
    </dataValidation>
    <dataValidation type="whole" operator="lessThanOrEqual" allowBlank="1" showInputMessage="1" showErrorMessage="1" sqref="V13" xr:uid="{00000000-0002-0000-3400-000001000000}">
      <formula1>I13</formula1>
    </dataValidation>
    <dataValidation type="textLength" operator="equal" allowBlank="1" showInputMessage="1" showErrorMessage="1" prompt="[A-Z][A-Z][A-Z][A-Z][A-Z][0-9][0-9][0-9][0-9][A-Z]_x000a__x000a_In absence of PAN write : ZZZZZ9999Z" sqref="G13" xr:uid="{00000000-0002-0000-3400-000002000000}">
      <formula1>10</formula1>
    </dataValidation>
    <dataValidation type="whole" operator="greaterThanOrEqual" allowBlank="1" showInputMessage="1" showErrorMessage="1" sqref="R13:S13 I13:K13 N13:O13" xr:uid="{00000000-0002-0000-3400-000003000000}">
      <formula1>0</formula1>
    </dataValidation>
    <dataValidation type="whole" operator="greaterThan" allowBlank="1" showInputMessage="1" showErrorMessage="1" sqref="H13" xr:uid="{00000000-0002-0000-3400-000004000000}">
      <formula1>0</formula1>
    </dataValidation>
    <dataValidation type="list" allowBlank="1" showInputMessage="1" showErrorMessage="1" sqref="D13" xr:uid="{00000000-0002-0000-3400-000005000000}">
      <formula1>$AC$2:$AC$7</formula1>
    </dataValidation>
  </dataValidations>
  <hyperlinks>
    <hyperlink ref="G16" location="'Shareholding Pattern'!F54" display="Total" xr:uid="{00000000-0004-0000-3400-000000000000}"/>
    <hyperlink ref="F16" location="'Shareholding Pattern'!F75" display="Click here to go back" xr:uid="{00000000-0004-0000-3400-000001000000}"/>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28">
    <tabColor theme="1"/>
  </sheetPr>
  <dimension ref="A1:XFC16"/>
  <sheetViews>
    <sheetView showGridLines="0" topLeftCell="C7" zoomScale="70" zoomScaleNormal="70" workbookViewId="0">
      <selection activeCell="E16" sqref="E16"/>
    </sheetView>
  </sheetViews>
  <sheetFormatPr defaultColWidth="0" defaultRowHeight="14.4"/>
  <cols>
    <col min="1" max="2" width="2.6640625" hidden="1" customWidth="1"/>
    <col min="3" max="3" width="2.6640625" customWidth="1"/>
    <col min="4" max="4" width="7.109375" customWidth="1"/>
    <col min="5" max="5" width="35.6640625" customWidth="1"/>
    <col min="6" max="6" width="13.6640625" customWidth="1"/>
    <col min="7" max="8" width="20.6640625" customWidth="1"/>
    <col min="9"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2" width="20.6640625" hidden="1" customWidth="1"/>
    <col min="23" max="24" width="20.6640625" customWidth="1"/>
    <col min="25" max="25" width="2.6640625" customWidth="1"/>
    <col min="26" max="26" width="5.109375" hidden="1" customWidth="1"/>
    <col min="27" max="16383" width="7.5546875" hidden="1"/>
    <col min="16384" max="16384" width="3.88671875" hidden="1"/>
  </cols>
  <sheetData>
    <row r="1" spans="4:30" hidden="1">
      <c r="I1">
        <v>0</v>
      </c>
    </row>
    <row r="2" spans="4:30" hidden="1">
      <c r="E2" t="s">
        <v>211</v>
      </c>
      <c r="F2" t="s">
        <v>362</v>
      </c>
      <c r="G2" t="s">
        <v>126</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4:30" hidden="1"/>
    <row r="4" spans="4:30" hidden="1"/>
    <row r="5" spans="4:30" hidden="1"/>
    <row r="6" spans="4:30" hidden="1"/>
    <row r="9" spans="4:30" ht="29.4" customHeight="1">
      <c r="D9" s="521" t="s">
        <v>119</v>
      </c>
      <c r="E9" s="443" t="s">
        <v>118</v>
      </c>
      <c r="F9" s="443" t="s">
        <v>1</v>
      </c>
      <c r="G9" s="443" t="s">
        <v>368</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14</v>
      </c>
      <c r="X9" s="443" t="s">
        <v>441</v>
      </c>
    </row>
    <row r="10" spans="4:30" ht="31.5" customHeight="1">
      <c r="D10" s="456"/>
      <c r="E10" s="443"/>
      <c r="F10" s="443"/>
      <c r="G10" s="443"/>
      <c r="H10" s="443"/>
      <c r="I10" s="443"/>
      <c r="J10" s="443"/>
      <c r="K10" s="443"/>
      <c r="L10" s="443"/>
      <c r="M10" s="443" t="s">
        <v>15</v>
      </c>
      <c r="N10" s="443"/>
      <c r="O10" s="443"/>
      <c r="P10" s="443" t="s">
        <v>16</v>
      </c>
      <c r="Q10" s="443"/>
      <c r="R10" s="456"/>
      <c r="S10" s="456"/>
      <c r="T10" s="443"/>
      <c r="U10" s="443"/>
      <c r="V10" s="443"/>
      <c r="W10" s="443"/>
      <c r="X10" s="443"/>
    </row>
    <row r="11" spans="4:30" ht="43.2">
      <c r="D11" s="442"/>
      <c r="E11" s="443"/>
      <c r="F11" s="443"/>
      <c r="G11" s="443"/>
      <c r="H11" s="443"/>
      <c r="I11" s="443"/>
      <c r="J11" s="443"/>
      <c r="K11" s="443"/>
      <c r="L11" s="443"/>
      <c r="M11" s="27" t="s">
        <v>17</v>
      </c>
      <c r="N11" s="27" t="s">
        <v>18</v>
      </c>
      <c r="O11" s="27" t="s">
        <v>19</v>
      </c>
      <c r="P11" s="443"/>
      <c r="Q11" s="443"/>
      <c r="R11" s="442"/>
      <c r="S11" s="442"/>
      <c r="T11" s="443"/>
      <c r="U11" s="27" t="s">
        <v>20</v>
      </c>
      <c r="V11" s="27" t="s">
        <v>21</v>
      </c>
      <c r="W11" s="443"/>
      <c r="X11" s="443"/>
    </row>
    <row r="12" spans="4:30" ht="17.25" customHeight="1">
      <c r="D12" s="72" t="s">
        <v>334</v>
      </c>
      <c r="E12" s="60" t="s">
        <v>858</v>
      </c>
      <c r="F12" s="60"/>
      <c r="G12" s="25"/>
      <c r="H12" s="25"/>
      <c r="I12" s="25"/>
      <c r="J12" s="25"/>
      <c r="K12" s="25"/>
      <c r="L12" s="25"/>
      <c r="M12" s="25"/>
      <c r="N12" s="25"/>
      <c r="O12" s="25"/>
      <c r="P12" s="25"/>
      <c r="Q12" s="25"/>
      <c r="R12" s="25"/>
      <c r="S12" s="25"/>
      <c r="T12" s="25"/>
      <c r="U12" s="25"/>
      <c r="V12" s="25"/>
      <c r="W12" s="25"/>
      <c r="X12" s="26"/>
    </row>
    <row r="13" spans="4:30" s="10" customFormat="1" ht="20.100000000000001" hidden="1" customHeight="1">
      <c r="D13" s="53"/>
      <c r="E13" s="64"/>
      <c r="F13" s="9"/>
      <c r="G13" s="222">
        <v>1</v>
      </c>
      <c r="H13" s="13"/>
      <c r="I13" s="38"/>
      <c r="J13" s="38"/>
      <c r="K13" s="39" t="str">
        <f>+IFERROR(IF(COUNT(H13:J13),ROUND(SUM(H13:J13),0),""),"")</f>
        <v/>
      </c>
      <c r="L13" s="14" t="str">
        <f>+IFERROR(IF(COUNT(K13),ROUND(K13/'Shareholding Pattern'!$L$78*100,2),""),"")</f>
        <v/>
      </c>
      <c r="M13" s="223" t="str">
        <f>IF(H13="","",H13)</f>
        <v/>
      </c>
      <c r="N13" s="170"/>
      <c r="O13" s="42" t="str">
        <f>+IFERROR(IF(COUNT(M13:N13),ROUND(SUM(M13,N13),0),""),"")</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86" t="str">
        <f>+IFERROR(IF(U13="","",(IF(COUNT(U13,K13),ROUND(SUM(U13)/SUM(K13)*100,2),""))),"")</f>
        <v/>
      </c>
      <c r="W13" s="13"/>
      <c r="X13" s="226"/>
      <c r="AC13" s="10">
        <f>IF(SUM(H13:W13)&gt;0,1,0)</f>
        <v>0</v>
      </c>
      <c r="AD13" s="10">
        <f>SUM(AC15:AC65535)</f>
        <v>0</v>
      </c>
    </row>
    <row r="14" spans="4:30" ht="24.9" customHeight="1">
      <c r="D14" s="34"/>
      <c r="E14" s="35"/>
      <c r="F14" s="211" t="s">
        <v>437</v>
      </c>
      <c r="G14" s="35"/>
      <c r="H14" s="35"/>
      <c r="I14" s="35"/>
      <c r="J14" s="35"/>
      <c r="K14" s="35"/>
      <c r="L14" s="35"/>
      <c r="M14" s="35"/>
      <c r="N14" s="35"/>
      <c r="O14" s="35"/>
      <c r="P14" s="35"/>
      <c r="Q14" s="35"/>
      <c r="R14" s="35"/>
      <c r="S14" s="35"/>
      <c r="T14" s="35"/>
      <c r="U14" s="35"/>
      <c r="V14" s="35"/>
      <c r="W14" s="35"/>
      <c r="X14" s="36"/>
    </row>
    <row r="15" spans="4:30" hidden="1">
      <c r="D15" s="34"/>
      <c r="H15" s="35"/>
      <c r="J15" s="169"/>
      <c r="K15" s="169"/>
      <c r="N15" s="169"/>
      <c r="O15" s="169"/>
      <c r="V15" s="169"/>
      <c r="W15" s="36"/>
    </row>
    <row r="16" spans="4:30" ht="20.100000000000001" customHeight="1">
      <c r="D16" s="143"/>
      <c r="E16" s="57" t="s">
        <v>392</v>
      </c>
      <c r="F16" s="57" t="s">
        <v>19</v>
      </c>
      <c r="G16" s="44" t="str">
        <f>+IFERROR(IF(COUNT(G14:G15),ROUND(SUM(G14:G15),0),""),"")</f>
        <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80" t="str">
        <f>+IFERROR(IF(COUNT(U16,K16),ROUND(SUM(U16)/SUM(K16)*100,2),""),0)</f>
        <v/>
      </c>
      <c r="W16" s="44" t="str">
        <f>+IFERROR(IF(COUNT(W13:W15),ROUND(SUM(W13:W15),0),""),"")</f>
        <v/>
      </c>
    </row>
  </sheetData>
  <sheetProtection password="F884" sheet="1" objects="1" scenarios="1"/>
  <mergeCells count="19">
    <mergeCell ref="H9:H11"/>
    <mergeCell ref="D9:D11"/>
    <mergeCell ref="I9:I11"/>
    <mergeCell ref="U9:V10"/>
    <mergeCell ref="X9:X11"/>
    <mergeCell ref="W9:W11"/>
    <mergeCell ref="T9:T11"/>
    <mergeCell ref="E9:E11"/>
    <mergeCell ref="S9:S11"/>
    <mergeCell ref="J9:J11"/>
    <mergeCell ref="K9:K11"/>
    <mergeCell ref="L9:L11"/>
    <mergeCell ref="R9:R11"/>
    <mergeCell ref="M9:P9"/>
    <mergeCell ref="Q9:Q11"/>
    <mergeCell ref="M10:O10"/>
    <mergeCell ref="P10:P11"/>
    <mergeCell ref="F9:F11"/>
    <mergeCell ref="G9:G11"/>
  </mergeCells>
  <dataValidations count="5">
    <dataValidation type="whole" operator="lessThanOrEqual" allowBlank="1" showInputMessage="1" showErrorMessage="1" sqref="W13" xr:uid="{00000000-0002-0000-3500-000000000000}">
      <formula1>K13</formula1>
    </dataValidation>
    <dataValidation type="whole" operator="lessThanOrEqual" allowBlank="1" showInputMessage="1" showErrorMessage="1" sqref="U13" xr:uid="{00000000-0002-0000-3500-000001000000}">
      <formula1>H13</formula1>
    </dataValidation>
    <dataValidation type="textLength" operator="equal" allowBlank="1" showInputMessage="1" showErrorMessage="1" prompt="[A-Z][A-Z][A-Z][A-Z][A-Z][0-9][0-9][0-9][0-9][A-Z]_x000a__x000a_In absence of PAN write : ZZZZZ9999Z" sqref="F13" xr:uid="{00000000-0002-0000-3500-000002000000}">
      <formula1>10</formula1>
    </dataValidation>
    <dataValidation type="whole" operator="greaterThanOrEqual" allowBlank="1" showInputMessage="1" showErrorMessage="1" sqref="Q13:R13 H13:J13 M13:N13" xr:uid="{00000000-0002-0000-3500-000003000000}">
      <formula1>0</formula1>
    </dataValidation>
    <dataValidation type="whole" operator="greaterThan" allowBlank="1" showInputMessage="1" showErrorMessage="1" sqref="G13" xr:uid="{00000000-0002-0000-3500-000004000000}">
      <formula1>0</formula1>
    </dataValidation>
  </dataValidations>
  <hyperlinks>
    <hyperlink ref="F16" location="'Shareholding Pattern'!F55" display="Total" xr:uid="{00000000-0004-0000-3500-000000000000}"/>
    <hyperlink ref="E16" location="'Shareholding Pattern'!F76" display="Click here to go back" xr:uid="{00000000-0004-0000-3500-000001000000}"/>
  </hyperlink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31">
    <tabColor theme="9"/>
  </sheetPr>
  <dimension ref="A1:J14"/>
  <sheetViews>
    <sheetView showGridLines="0" topLeftCell="D6" workbookViewId="0">
      <selection activeCell="I14" sqref="I14"/>
    </sheetView>
  </sheetViews>
  <sheetFormatPr defaultColWidth="0" defaultRowHeight="14.4"/>
  <cols>
    <col min="1" max="3" width="2.6640625" hidden="1" customWidth="1"/>
    <col min="4" max="4" width="2.6640625" customWidth="1"/>
    <col min="5" max="5" width="7.109375" customWidth="1"/>
    <col min="6" max="6" width="21" customWidth="1"/>
    <col min="7" max="7" width="22.44140625" customWidth="1"/>
    <col min="8" max="8" width="14.5546875" customWidth="1"/>
    <col min="9" max="9" width="30.109375" style="69" customWidth="1"/>
    <col min="10" max="10" width="2.6640625" customWidth="1"/>
    <col min="11" max="16384" width="9.109375" hidden="1"/>
  </cols>
  <sheetData>
    <row r="1" spans="5:10" hidden="1">
      <c r="I1" s="69">
        <v>0</v>
      </c>
    </row>
    <row r="2" spans="5:10" hidden="1"/>
    <row r="3" spans="5:10" hidden="1"/>
    <row r="4" spans="5:10" hidden="1"/>
    <row r="5" spans="5:10" ht="19.5" hidden="1" customHeight="1"/>
    <row r="6" spans="5:10" ht="12.75" customHeight="1">
      <c r="J6" s="17"/>
    </row>
    <row r="7" spans="5:10">
      <c r="J7" s="17"/>
    </row>
    <row r="8" spans="5:10" ht="11.25" customHeight="1">
      <c r="J8" s="17"/>
    </row>
    <row r="9" spans="5:10" ht="30" customHeight="1">
      <c r="E9" s="444" t="s">
        <v>375</v>
      </c>
      <c r="F9" s="445"/>
      <c r="G9" s="445"/>
      <c r="H9" s="445"/>
      <c r="I9" s="446"/>
      <c r="J9" s="17"/>
    </row>
    <row r="10" spans="5:10">
      <c r="E10" s="521" t="s">
        <v>119</v>
      </c>
      <c r="F10" s="521" t="s">
        <v>126</v>
      </c>
      <c r="G10" s="521" t="s">
        <v>127</v>
      </c>
      <c r="H10" s="521" t="s">
        <v>325</v>
      </c>
      <c r="I10" s="521" t="s">
        <v>326</v>
      </c>
      <c r="J10" s="17"/>
    </row>
    <row r="11" spans="5:10">
      <c r="E11" s="543"/>
      <c r="F11" s="456"/>
      <c r="G11" s="456"/>
      <c r="H11" s="456"/>
      <c r="I11" s="456"/>
      <c r="J11" s="17"/>
    </row>
    <row r="12" spans="5:10">
      <c r="E12" s="544"/>
      <c r="F12" s="442"/>
      <c r="G12" s="442"/>
      <c r="H12" s="442"/>
      <c r="I12" s="442"/>
      <c r="J12" s="17"/>
    </row>
    <row r="13" spans="5:10" ht="28.5" hidden="1" customHeight="1">
      <c r="E13" s="53"/>
      <c r="F13" s="13"/>
      <c r="G13" s="62"/>
      <c r="H13" s="125"/>
      <c r="I13" s="70"/>
      <c r="J13" s="17"/>
    </row>
    <row r="14" spans="5:10" ht="25.5" customHeight="1">
      <c r="E14" s="34"/>
      <c r="F14" s="35"/>
      <c r="G14" s="35"/>
      <c r="H14" s="35"/>
      <c r="I14" s="208" t="s">
        <v>390</v>
      </c>
      <c r="J14" s="17"/>
    </row>
  </sheetData>
  <sheetProtection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xr:uid="{00000000-0002-0000-3600-000000000000}">
      <formula1>0</formula1>
    </dataValidation>
    <dataValidation type="whole" operator="greaterThanOrEqual" allowBlank="1" showInputMessage="1" showErrorMessage="1" sqref="F13" xr:uid="{00000000-0002-0000-3600-000001000000}">
      <formula1>0</formula1>
    </dataValidation>
  </dataValidations>
  <hyperlinks>
    <hyperlink ref="I14" location="'Shareholding Pattern'!F27" display="Back" xr:uid="{00000000-0004-0000-3600-000000000000}"/>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36"/>
  <dimension ref="B1:B49"/>
  <sheetViews>
    <sheetView workbookViewId="0">
      <selection activeCell="I8" sqref="I8"/>
    </sheetView>
  </sheetViews>
  <sheetFormatPr defaultRowHeight="14.4"/>
  <sheetData>
    <row r="1" spans="2:2">
      <c r="B1" s="299"/>
    </row>
    <row r="2" spans="2:2">
      <c r="B2" s="299"/>
    </row>
    <row r="3" spans="2:2">
      <c r="B3" s="299"/>
    </row>
    <row r="4" spans="2:2">
      <c r="B4" s="299"/>
    </row>
    <row r="5" spans="2:2">
      <c r="B5" s="299"/>
    </row>
    <row r="6" spans="2:2">
      <c r="B6" s="299"/>
    </row>
    <row r="7" spans="2:2">
      <c r="B7" s="299"/>
    </row>
    <row r="8" spans="2:2">
      <c r="B8" s="299"/>
    </row>
    <row r="9" spans="2:2">
      <c r="B9" s="299"/>
    </row>
    <row r="10" spans="2:2">
      <c r="B10" s="299"/>
    </row>
    <row r="11" spans="2:2">
      <c r="B11" s="299"/>
    </row>
    <row r="12" spans="2:2">
      <c r="B12" s="299"/>
    </row>
    <row r="13" spans="2:2">
      <c r="B13" s="299"/>
    </row>
    <row r="14" spans="2:2">
      <c r="B14" s="299"/>
    </row>
    <row r="15" spans="2:2">
      <c r="B15" s="299"/>
    </row>
    <row r="16" spans="2:2">
      <c r="B16" s="299"/>
    </row>
    <row r="17" spans="2:2">
      <c r="B17" s="299"/>
    </row>
    <row r="18" spans="2:2">
      <c r="B18" s="299"/>
    </row>
    <row r="19" spans="2:2">
      <c r="B19" s="299"/>
    </row>
    <row r="20" spans="2:2">
      <c r="B20" s="299"/>
    </row>
    <row r="21" spans="2:2">
      <c r="B21" s="299"/>
    </row>
    <row r="22" spans="2:2">
      <c r="B22" s="299"/>
    </row>
    <row r="23" spans="2:2">
      <c r="B23" s="299"/>
    </row>
    <row r="24" spans="2:2">
      <c r="B24" s="299"/>
    </row>
    <row r="25" spans="2:2">
      <c r="B25" s="299"/>
    </row>
    <row r="26" spans="2:2">
      <c r="B26" s="299"/>
    </row>
    <row r="27" spans="2:2">
      <c r="B27" s="299"/>
    </row>
    <row r="28" spans="2:2">
      <c r="B28" s="299"/>
    </row>
    <row r="29" spans="2:2">
      <c r="B29" s="299"/>
    </row>
    <row r="30" spans="2:2">
      <c r="B30" s="299"/>
    </row>
    <row r="31" spans="2:2">
      <c r="B31" s="299"/>
    </row>
    <row r="32" spans="2:2">
      <c r="B32" s="299"/>
    </row>
    <row r="33" spans="2:2">
      <c r="B33" s="299"/>
    </row>
    <row r="34" spans="2:2">
      <c r="B34" s="299"/>
    </row>
    <row r="35" spans="2:2">
      <c r="B35" s="299"/>
    </row>
    <row r="36" spans="2:2">
      <c r="B36" s="299"/>
    </row>
    <row r="37" spans="2:2">
      <c r="B37" s="299"/>
    </row>
    <row r="38" spans="2:2">
      <c r="B38" s="299"/>
    </row>
    <row r="39" spans="2:2">
      <c r="B39" s="299"/>
    </row>
    <row r="40" spans="2:2">
      <c r="B40" s="299"/>
    </row>
    <row r="41" spans="2:2">
      <c r="B41" s="299"/>
    </row>
    <row r="42" spans="2:2">
      <c r="B42" s="299"/>
    </row>
    <row r="43" spans="2:2">
      <c r="B43" s="299"/>
    </row>
    <row r="44" spans="2:2">
      <c r="B44" s="299"/>
    </row>
    <row r="45" spans="2:2">
      <c r="B45" s="299"/>
    </row>
    <row r="46" spans="2:2">
      <c r="B46" s="299"/>
    </row>
    <row r="47" spans="2:2">
      <c r="B47" s="299"/>
    </row>
    <row r="48" spans="2:2">
      <c r="B48" s="299"/>
    </row>
    <row r="49" spans="2:2">
      <c r="B49" s="299"/>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32">
    <tabColor theme="9"/>
  </sheetPr>
  <dimension ref="A1:I14"/>
  <sheetViews>
    <sheetView showGridLines="0" topLeftCell="C6" workbookViewId="0">
      <selection activeCell="H14" sqref="H14"/>
    </sheetView>
  </sheetViews>
  <sheetFormatPr defaultColWidth="0" defaultRowHeight="14.4"/>
  <cols>
    <col min="1" max="2" width="2.6640625" hidden="1" customWidth="1"/>
    <col min="3" max="3" width="2.6640625" customWidth="1"/>
    <col min="4" max="4" width="7.109375" customWidth="1"/>
    <col min="5" max="5" width="35.6640625" style="63" customWidth="1"/>
    <col min="6" max="6" width="35.6640625" customWidth="1"/>
    <col min="7" max="7" width="17.33203125" customWidth="1"/>
    <col min="8" max="8" width="14.5546875" customWidth="1"/>
    <col min="9" max="9" width="2.6640625" customWidth="1"/>
    <col min="10" max="16384" width="9.109375" hidden="1"/>
  </cols>
  <sheetData>
    <row r="1" spans="4:9" hidden="1">
      <c r="I1">
        <v>0</v>
      </c>
    </row>
    <row r="2" spans="4:9" hidden="1"/>
    <row r="3" spans="4:9" hidden="1"/>
    <row r="4" spans="4:9" hidden="1"/>
    <row r="5" spans="4:9" hidden="1"/>
    <row r="9" spans="4:9" ht="30" customHeight="1">
      <c r="D9" s="547" t="s">
        <v>370</v>
      </c>
      <c r="E9" s="548"/>
      <c r="F9" s="548"/>
      <c r="G9" s="548"/>
      <c r="H9" s="549"/>
    </row>
    <row r="10" spans="4:9">
      <c r="D10" s="521" t="s">
        <v>119</v>
      </c>
      <c r="E10" s="521" t="s">
        <v>546</v>
      </c>
      <c r="F10" s="521" t="s">
        <v>128</v>
      </c>
      <c r="G10" s="521" t="s">
        <v>129</v>
      </c>
      <c r="H10" s="521" t="s">
        <v>130</v>
      </c>
    </row>
    <row r="11" spans="4:9">
      <c r="D11" s="545"/>
      <c r="E11" s="545"/>
      <c r="F11" s="456"/>
      <c r="G11" s="456"/>
      <c r="H11" s="456"/>
    </row>
    <row r="12" spans="4:9">
      <c r="D12" s="546"/>
      <c r="E12" s="546"/>
      <c r="F12" s="442"/>
      <c r="G12" s="442"/>
      <c r="H12" s="442"/>
    </row>
    <row r="13" spans="4:9" hidden="1">
      <c r="D13" s="272"/>
      <c r="E13" s="62"/>
      <c r="F13" s="62"/>
      <c r="G13" s="81"/>
      <c r="H13" s="82"/>
    </row>
    <row r="14" spans="4:9" ht="24.75" customHeight="1">
      <c r="D14" s="2"/>
      <c r="E14" s="3"/>
      <c r="F14" s="35"/>
      <c r="G14" s="35"/>
      <c r="H14" s="208" t="s">
        <v>391</v>
      </c>
    </row>
  </sheetData>
  <sheetProtection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xr:uid="{00000000-0002-0000-3800-000000000000}">
      <formula1>0</formula1>
    </dataValidation>
    <dataValidation type="decimal" operator="greaterThanOrEqual" allowBlank="1" showInputMessage="1" showErrorMessage="1" sqref="H13" xr:uid="{00000000-0002-0000-3800-000001000000}">
      <formula1>0</formula1>
    </dataValidation>
  </dataValidations>
  <hyperlinks>
    <hyperlink ref="H14" location="'Shareholding Pattern'!F72" display="Cick here to go back" xr:uid="{00000000-0004-0000-3800-000000000000}"/>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33">
    <tabColor theme="9"/>
  </sheetPr>
  <dimension ref="A1:XFC14"/>
  <sheetViews>
    <sheetView showGridLines="0" topLeftCell="D6" workbookViewId="0">
      <selection activeCell="I14" sqref="I14"/>
    </sheetView>
  </sheetViews>
  <sheetFormatPr defaultColWidth="0" defaultRowHeight="14.4"/>
  <cols>
    <col min="1" max="3" width="2.6640625" hidden="1" customWidth="1"/>
    <col min="4" max="4" width="2.6640625" customWidth="1"/>
    <col min="5" max="5" width="7.109375" style="63" customWidth="1"/>
    <col min="6" max="6" width="33.109375" customWidth="1"/>
    <col min="7" max="7" width="26.33203125" customWidth="1"/>
    <col min="8" max="8" width="14.5546875" customWidth="1"/>
    <col min="9" max="9" width="22.5546875" customWidth="1"/>
    <col min="10" max="10" width="2.6640625" customWidth="1"/>
    <col min="11" max="16383" width="9.109375" hidden="1"/>
    <col min="16384" max="16384" width="3.109375" hidden="1"/>
  </cols>
  <sheetData>
    <row r="1" spans="5:9" hidden="1">
      <c r="I1">
        <v>0</v>
      </c>
    </row>
    <row r="2" spans="5:9" hidden="1"/>
    <row r="3" spans="5:9" hidden="1"/>
    <row r="4" spans="5:9" hidden="1"/>
    <row r="5" spans="5:9" hidden="1"/>
    <row r="9" spans="5:9" ht="30" customHeight="1">
      <c r="E9" s="444" t="s">
        <v>371</v>
      </c>
      <c r="F9" s="445"/>
      <c r="G9" s="445"/>
      <c r="H9" s="445"/>
      <c r="I9" s="83"/>
    </row>
    <row r="10" spans="5:9">
      <c r="E10" s="521" t="s">
        <v>119</v>
      </c>
      <c r="F10" s="521" t="s">
        <v>126</v>
      </c>
      <c r="G10" s="521" t="s">
        <v>127</v>
      </c>
      <c r="H10" s="521" t="s">
        <v>131</v>
      </c>
      <c r="I10" s="550" t="s">
        <v>327</v>
      </c>
    </row>
    <row r="11" spans="5:9">
      <c r="E11" s="545"/>
      <c r="F11" s="456"/>
      <c r="G11" s="456"/>
      <c r="H11" s="456"/>
      <c r="I11" s="551"/>
    </row>
    <row r="12" spans="5:9">
      <c r="E12" s="546"/>
      <c r="F12" s="442"/>
      <c r="G12" s="442"/>
      <c r="H12" s="442"/>
      <c r="I12" s="552"/>
    </row>
    <row r="13" spans="5:9" hidden="1">
      <c r="E13" s="53"/>
      <c r="F13" s="13"/>
      <c r="G13" s="81"/>
      <c r="H13" s="81"/>
      <c r="I13" s="84"/>
    </row>
    <row r="14" spans="5:9" ht="24.75" customHeight="1">
      <c r="E14" s="2"/>
      <c r="F14" s="35"/>
      <c r="G14" s="35"/>
      <c r="H14" s="35"/>
      <c r="I14" s="208" t="s">
        <v>392</v>
      </c>
    </row>
  </sheetData>
  <sheetProtection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xr:uid="{00000000-0002-0000-3900-000000000000}">
      <formula1>0</formula1>
    </dataValidation>
  </dataValidations>
  <hyperlinks>
    <hyperlink ref="I14" location="'Shareholding Pattern'!F73" display="Click here to go back" xr:uid="{00000000-0004-0000-39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7"/>
  </sheetPr>
  <dimension ref="A1:XFC16"/>
  <sheetViews>
    <sheetView showGridLines="0" topLeftCell="D7" zoomScale="85" zoomScaleNormal="85" workbookViewId="0">
      <selection activeCell="F16" sqref="F16"/>
    </sheetView>
  </sheetViews>
  <sheetFormatPr defaultColWidth="0" defaultRowHeight="14.4"/>
  <cols>
    <col min="1" max="1" width="2.44140625" hidden="1" customWidth="1"/>
    <col min="2" max="2" width="2.109375" hidden="1" customWidth="1"/>
    <col min="3" max="3" width="2" hidden="1" customWidth="1"/>
    <col min="4" max="4" width="2.5546875" customWidth="1"/>
    <col min="5" max="5" width="7.109375" customWidth="1"/>
    <col min="6" max="6" width="35.6640625" customWidth="1"/>
    <col min="7" max="7" width="13.6640625" customWidth="1"/>
    <col min="8" max="9" width="20.6640625" customWidth="1"/>
    <col min="10"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4" width="20.6640625" hidden="1" customWidth="1"/>
    <col min="25" max="27" width="20.6640625" customWidth="1"/>
    <col min="28" max="28" width="4.6640625" customWidth="1"/>
    <col min="29" max="16383" width="4.88671875" hidden="1"/>
  </cols>
  <sheetData>
    <row r="1" spans="5:45" hidden="1">
      <c r="I1">
        <v>0</v>
      </c>
    </row>
    <row r="2" spans="5:45" ht="18.7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t="24" hidden="1" customHeight="1"/>
    <row r="4" spans="5:45" ht="20.25" hidden="1" customHeight="1"/>
    <row r="5" spans="5:45" ht="16.5" hidden="1" customHeight="1"/>
    <row r="6" spans="5:45" ht="27" hidden="1" customHeight="1"/>
    <row r="9" spans="5:45" ht="29.25" customHeight="1">
      <c r="E9" s="521" t="s">
        <v>119</v>
      </c>
      <c r="F9" s="521" t="s">
        <v>118</v>
      </c>
      <c r="G9" s="521" t="s">
        <v>1</v>
      </c>
      <c r="H9" s="521" t="s">
        <v>3</v>
      </c>
      <c r="I9" s="521" t="s">
        <v>4</v>
      </c>
      <c r="J9" s="521" t="s">
        <v>5</v>
      </c>
      <c r="K9" s="521" t="s">
        <v>6</v>
      </c>
      <c r="L9" s="521" t="s">
        <v>7</v>
      </c>
      <c r="M9" s="440" t="s">
        <v>8</v>
      </c>
      <c r="N9" s="522"/>
      <c r="O9" s="522"/>
      <c r="P9" s="441"/>
      <c r="Q9" s="521" t="s">
        <v>9</v>
      </c>
      <c r="R9" s="521" t="s">
        <v>447</v>
      </c>
      <c r="S9" s="521" t="s">
        <v>116</v>
      </c>
      <c r="T9" s="521" t="s">
        <v>125</v>
      </c>
      <c r="U9" s="481" t="s">
        <v>12</v>
      </c>
      <c r="V9" s="482"/>
      <c r="W9" s="481" t="s">
        <v>13</v>
      </c>
      <c r="X9" s="482"/>
      <c r="Y9" s="521" t="s">
        <v>14</v>
      </c>
      <c r="Z9" s="443" t="s">
        <v>441</v>
      </c>
      <c r="AA9" s="521" t="s">
        <v>459</v>
      </c>
    </row>
    <row r="10" spans="5:45" ht="31.5" customHeight="1">
      <c r="E10" s="456"/>
      <c r="F10" s="487"/>
      <c r="G10" s="456"/>
      <c r="H10" s="456"/>
      <c r="I10" s="456"/>
      <c r="J10" s="456"/>
      <c r="K10" s="456"/>
      <c r="L10" s="456"/>
      <c r="M10" s="440" t="s">
        <v>117</v>
      </c>
      <c r="N10" s="451"/>
      <c r="O10" s="452"/>
      <c r="P10" s="521" t="s">
        <v>16</v>
      </c>
      <c r="Q10" s="456"/>
      <c r="R10" s="456"/>
      <c r="S10" s="456"/>
      <c r="T10" s="456"/>
      <c r="U10" s="438"/>
      <c r="V10" s="439"/>
      <c r="W10" s="438"/>
      <c r="X10" s="439"/>
      <c r="Y10" s="456"/>
      <c r="Z10" s="443"/>
      <c r="AA10" s="456"/>
    </row>
    <row r="11" spans="5:45" ht="78.75" customHeight="1">
      <c r="E11" s="442"/>
      <c r="F11" s="488"/>
      <c r="G11" s="442"/>
      <c r="H11" s="442"/>
      <c r="I11" s="442"/>
      <c r="J11" s="442"/>
      <c r="K11" s="442"/>
      <c r="L11" s="442"/>
      <c r="M11" s="27" t="s">
        <v>123</v>
      </c>
      <c r="N11" s="27" t="s">
        <v>18</v>
      </c>
      <c r="O11" s="27" t="s">
        <v>19</v>
      </c>
      <c r="P11" s="442"/>
      <c r="Q11" s="442"/>
      <c r="R11" s="442"/>
      <c r="S11" s="442"/>
      <c r="T11" s="442"/>
      <c r="U11" s="27" t="s">
        <v>20</v>
      </c>
      <c r="V11" s="27" t="s">
        <v>21</v>
      </c>
      <c r="W11" s="27" t="s">
        <v>20</v>
      </c>
      <c r="X11" s="27" t="s">
        <v>21</v>
      </c>
      <c r="Y11" s="442"/>
      <c r="Z11" s="443"/>
      <c r="AA11" s="442"/>
    </row>
    <row r="12" spans="5:45" ht="16.5" customHeight="1">
      <c r="E12" s="8" t="s">
        <v>71</v>
      </c>
      <c r="F12" s="301" t="s">
        <v>27</v>
      </c>
      <c r="G12" s="25"/>
      <c r="H12" s="25"/>
      <c r="I12" s="25"/>
      <c r="J12" s="25"/>
      <c r="K12" s="25"/>
      <c r="L12" s="25"/>
      <c r="M12" s="25"/>
      <c r="N12" s="25"/>
      <c r="O12" s="25"/>
      <c r="P12" s="25"/>
      <c r="Q12" s="25"/>
      <c r="R12" s="25"/>
      <c r="S12" s="25"/>
      <c r="T12" s="25"/>
      <c r="U12" s="25"/>
      <c r="V12" s="25"/>
      <c r="W12" s="25"/>
      <c r="X12" s="25"/>
      <c r="Y12" s="25"/>
      <c r="Z12" s="25"/>
      <c r="AA12" s="26"/>
    </row>
    <row r="13" spans="5:45" s="10" customFormat="1" ht="19.5" hidden="1" customHeight="1">
      <c r="E13" s="53"/>
      <c r="F13" s="207"/>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IF(COUNT(H15:$Y$15000)=0,"",SUM(AC1:AC65532))</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6.5" hidden="1" customHeight="1">
      <c r="E15" s="2"/>
      <c r="F15" s="167"/>
      <c r="G15" s="167"/>
      <c r="H15" s="167"/>
      <c r="I15" s="167"/>
      <c r="J15" s="167"/>
      <c r="K15" s="167"/>
      <c r="L15" s="167"/>
      <c r="M15" s="167"/>
      <c r="N15" s="167"/>
      <c r="O15" s="167"/>
      <c r="P15" s="167"/>
      <c r="Q15" s="167"/>
      <c r="R15" s="167"/>
      <c r="S15" s="167"/>
      <c r="T15" s="167"/>
      <c r="U15" s="167"/>
      <c r="V15" s="167"/>
      <c r="W15" s="167"/>
      <c r="X15" s="167"/>
      <c r="Y15" s="168"/>
    </row>
    <row r="16" spans="5:45" ht="20.100000000000001" customHeight="1">
      <c r="E16" s="105"/>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0">
    <mergeCell ref="S9:S11"/>
    <mergeCell ref="R9:R11"/>
    <mergeCell ref="I9:I11"/>
    <mergeCell ref="M10:O10"/>
    <mergeCell ref="P10:P11"/>
    <mergeCell ref="J9:J11"/>
    <mergeCell ref="K9:K11"/>
    <mergeCell ref="L9:L11"/>
    <mergeCell ref="M9:P9"/>
    <mergeCell ref="E9:E11"/>
    <mergeCell ref="F9:F11"/>
    <mergeCell ref="G9:G11"/>
    <mergeCell ref="H9:H11"/>
    <mergeCell ref="Q9:Q11"/>
    <mergeCell ref="T9:T11"/>
    <mergeCell ref="U9:V10"/>
    <mergeCell ref="W9:X10"/>
    <mergeCell ref="Y9:Y11"/>
    <mergeCell ref="AA9:AA11"/>
    <mergeCell ref="Z9:Z11"/>
  </mergeCells>
  <dataValidations count="6">
    <dataValidation type="whole" operator="lessThanOrEqual" allowBlank="1" showInputMessage="1" showErrorMessage="1" sqref="Y13" xr:uid="{00000000-0002-0000-0500-000000000000}">
      <formula1>K13</formula1>
    </dataValidation>
    <dataValidation type="whole" operator="lessThanOrEqual" allowBlank="1" showInputMessage="1" showErrorMessage="1" sqref="U13" xr:uid="{00000000-0002-0000-0500-000001000000}">
      <formula1>H13</formula1>
    </dataValidation>
    <dataValidation type="whole" operator="lessThanOrEqual" allowBlank="1" showInputMessage="1" showErrorMessage="1" sqref="W13" xr:uid="{00000000-0002-0000-0500-000002000000}">
      <formula1>H13</formula1>
    </dataValidation>
    <dataValidation type="whole" operator="greaterThanOrEqual" allowBlank="1" showInputMessage="1" showErrorMessage="1" sqref="Q13:R13 H13:J13 M13:N13" xr:uid="{00000000-0002-0000-0500-000003000000}">
      <formula1>0</formula1>
    </dataValidation>
    <dataValidation type="textLength" operator="equal" allowBlank="1" showInputMessage="1" showErrorMessage="1" prompt="[A-Z][A-Z][A-Z][A-Z][A-Z][0-9][0-9][0-9][0-9][A-Z]_x000a__x000a_In absence of PAN write : ZZZZZ9999Z" sqref="G13" xr:uid="{00000000-0002-0000-0500-000004000000}">
      <formula1>10</formula1>
    </dataValidation>
    <dataValidation type="list" allowBlank="1" showInputMessage="1" showErrorMessage="1" sqref="AA13" xr:uid="{00000000-0002-0000-0500-000005000000}">
      <formula1>$AR$2:$AS$2</formula1>
    </dataValidation>
  </dataValidations>
  <hyperlinks>
    <hyperlink ref="G16" location="'Shareholding Pattern'!F14" display="Total" xr:uid="{00000000-0004-0000-0500-000000000000}"/>
    <hyperlink ref="F16" location="'Shareholding Pattern'!F14" display="Total" xr:uid="{00000000-0004-0000-0500-000001000000}"/>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8"/>
  <dimension ref="A1:AA14"/>
  <sheetViews>
    <sheetView showGridLines="0" topLeftCell="D7" workbookViewId="0">
      <selection activeCell="H12" sqref="H12"/>
    </sheetView>
  </sheetViews>
  <sheetFormatPr defaultColWidth="0" defaultRowHeight="14.4"/>
  <cols>
    <col min="1" max="3" width="0" hidden="1" customWidth="1"/>
    <col min="4" max="4" width="2.6640625" customWidth="1"/>
    <col min="5" max="5" width="9.109375" customWidth="1"/>
    <col min="6" max="6" width="14" customWidth="1"/>
    <col min="7" max="8" width="15.6640625" customWidth="1"/>
    <col min="9" max="9" width="13" hidden="1" customWidth="1"/>
    <col min="10" max="10" width="20.109375" customWidth="1"/>
    <col min="11" max="11" width="18.109375" customWidth="1"/>
    <col min="12" max="12" width="14" customWidth="1"/>
    <col min="13" max="14" width="15.6640625" customWidth="1"/>
    <col min="15" max="15" width="20.109375" customWidth="1"/>
    <col min="16" max="16" width="18.109375" customWidth="1"/>
    <col min="17" max="18" width="9.109375" customWidth="1"/>
    <col min="19" max="19" width="18.6640625" customWidth="1"/>
    <col min="20" max="20" width="11.5546875" customWidth="1"/>
    <col min="21" max="21" width="10.44140625" customWidth="1"/>
    <col min="22" max="22" width="31" customWidth="1"/>
    <col min="23" max="23" width="9.109375" customWidth="1"/>
    <col min="24" max="27" width="0" hidden="1" customWidth="1"/>
    <col min="28" max="16384" width="9.109375" hidden="1"/>
  </cols>
  <sheetData>
    <row r="1" spans="5:27" hidden="1">
      <c r="I1">
        <v>0</v>
      </c>
      <c r="L1" t="s">
        <v>93</v>
      </c>
      <c r="M1" t="s">
        <v>104</v>
      </c>
      <c r="N1" t="s">
        <v>598</v>
      </c>
    </row>
    <row r="2" spans="5:27" ht="20.25" hidden="1" customHeight="1">
      <c r="F2" t="s">
        <v>615</v>
      </c>
      <c r="G2" t="s">
        <v>616</v>
      </c>
      <c r="H2" t="s">
        <v>617</v>
      </c>
      <c r="J2" t="s">
        <v>618</v>
      </c>
      <c r="K2" t="s">
        <v>619</v>
      </c>
      <c r="L2" t="s">
        <v>620</v>
      </c>
      <c r="M2" t="s">
        <v>621</v>
      </c>
      <c r="N2" t="s">
        <v>622</v>
      </c>
      <c r="O2" t="s">
        <v>623</v>
      </c>
      <c r="P2" t="s">
        <v>624</v>
      </c>
      <c r="Q2" t="s">
        <v>595</v>
      </c>
      <c r="R2" t="s">
        <v>629</v>
      </c>
      <c r="S2" t="s">
        <v>627</v>
      </c>
      <c r="T2" t="s">
        <v>597</v>
      </c>
      <c r="U2" t="s">
        <v>628</v>
      </c>
      <c r="V2" t="s">
        <v>625</v>
      </c>
    </row>
    <row r="3" spans="5:27" ht="15" hidden="1" customHeight="1">
      <c r="AA3" s="305" t="s">
        <v>600</v>
      </c>
    </row>
    <row r="4" spans="5:27" ht="15.75" hidden="1" customHeight="1">
      <c r="AA4" s="305" t="s">
        <v>601</v>
      </c>
    </row>
    <row r="5" spans="5:27" ht="13.5" hidden="1" customHeight="1">
      <c r="AA5" s="305" t="s">
        <v>602</v>
      </c>
    </row>
    <row r="6" spans="5:27" ht="17.25" hidden="1" customHeight="1">
      <c r="AA6" s="305" t="s">
        <v>603</v>
      </c>
    </row>
    <row r="7" spans="5:27">
      <c r="F7" s="527"/>
      <c r="G7" s="527"/>
      <c r="H7" s="527"/>
      <c r="I7" s="63"/>
      <c r="AA7" s="305" t="s">
        <v>604</v>
      </c>
    </row>
    <row r="8" spans="5:27">
      <c r="F8" s="528"/>
      <c r="G8" s="528"/>
      <c r="H8" s="528"/>
      <c r="I8" s="63"/>
      <c r="AA8" s="305" t="s">
        <v>605</v>
      </c>
    </row>
    <row r="9" spans="5:27" ht="60" customHeight="1">
      <c r="E9" s="521" t="s">
        <v>114</v>
      </c>
      <c r="F9" s="440" t="s">
        <v>587</v>
      </c>
      <c r="G9" s="522"/>
      <c r="H9" s="522"/>
      <c r="I9" s="522"/>
      <c r="J9" s="522"/>
      <c r="K9" s="441"/>
      <c r="L9" s="440" t="s">
        <v>592</v>
      </c>
      <c r="M9" s="522"/>
      <c r="N9" s="522"/>
      <c r="O9" s="522"/>
      <c r="P9" s="441"/>
      <c r="Q9" s="526" t="s">
        <v>593</v>
      </c>
      <c r="R9" s="526"/>
      <c r="S9" s="526"/>
      <c r="T9" s="526"/>
      <c r="U9" s="526"/>
      <c r="V9" s="443" t="s">
        <v>625</v>
      </c>
      <c r="AA9" s="305" t="s">
        <v>606</v>
      </c>
    </row>
    <row r="10" spans="5:27" ht="14.25" customHeight="1">
      <c r="E10" s="456"/>
      <c r="F10" s="443" t="s">
        <v>588</v>
      </c>
      <c r="G10" s="443" t="s">
        <v>589</v>
      </c>
      <c r="H10" s="525" t="s">
        <v>590</v>
      </c>
      <c r="I10" s="27"/>
      <c r="J10" s="443" t="s">
        <v>591</v>
      </c>
      <c r="K10" s="523" t="s">
        <v>611</v>
      </c>
      <c r="L10" s="443" t="s">
        <v>588</v>
      </c>
      <c r="M10" s="443" t="s">
        <v>589</v>
      </c>
      <c r="N10" s="525" t="s">
        <v>590</v>
      </c>
      <c r="O10" s="443" t="s">
        <v>591</v>
      </c>
      <c r="P10" s="523" t="s">
        <v>611</v>
      </c>
      <c r="Q10" s="443" t="s">
        <v>594</v>
      </c>
      <c r="R10" s="443"/>
      <c r="S10" s="443"/>
      <c r="T10" s="443"/>
      <c r="U10" s="443"/>
      <c r="V10" s="443"/>
      <c r="AA10" s="305" t="s">
        <v>607</v>
      </c>
    </row>
    <row r="11" spans="5:27" ht="47.25" customHeight="1">
      <c r="E11" s="442"/>
      <c r="F11" s="443"/>
      <c r="G11" s="443"/>
      <c r="H11" s="525"/>
      <c r="I11" s="27"/>
      <c r="J11" s="443"/>
      <c r="K11" s="524"/>
      <c r="L11" s="443"/>
      <c r="M11" s="443"/>
      <c r="N11" s="525"/>
      <c r="O11" s="443"/>
      <c r="P11" s="524"/>
      <c r="Q11" s="300" t="s">
        <v>595</v>
      </c>
      <c r="R11" s="300" t="s">
        <v>596</v>
      </c>
      <c r="S11" s="309" t="s">
        <v>627</v>
      </c>
      <c r="T11" s="300" t="s">
        <v>597</v>
      </c>
      <c r="U11" s="300" t="s">
        <v>628</v>
      </c>
      <c r="V11" s="443"/>
      <c r="AA11" s="305" t="s">
        <v>608</v>
      </c>
    </row>
    <row r="12" spans="5:27">
      <c r="E12" s="303"/>
      <c r="F12" s="530" t="s">
        <v>609</v>
      </c>
      <c r="G12" s="530"/>
      <c r="H12" s="302"/>
      <c r="I12" s="302"/>
      <c r="J12" s="302"/>
      <c r="K12" s="302"/>
      <c r="L12" s="302"/>
      <c r="M12" s="302"/>
      <c r="N12" s="302"/>
      <c r="O12" s="302"/>
      <c r="P12" s="302"/>
      <c r="Q12" s="302"/>
      <c r="R12" s="302"/>
      <c r="S12" s="302"/>
      <c r="T12" s="302"/>
      <c r="U12" s="302"/>
      <c r="V12" s="304"/>
    </row>
    <row r="13" spans="5:27" ht="21" hidden="1" customHeight="1">
      <c r="E13" s="45"/>
      <c r="F13" s="207"/>
      <c r="G13" s="207"/>
      <c r="H13" s="207"/>
      <c r="I13" s="308"/>
      <c r="J13" s="306"/>
      <c r="K13" s="207"/>
      <c r="L13" s="207"/>
      <c r="M13" s="207"/>
      <c r="N13" s="207"/>
      <c r="O13" s="307"/>
      <c r="P13" s="207"/>
      <c r="Q13" s="82"/>
      <c r="R13" s="82"/>
      <c r="S13" s="82"/>
      <c r="T13" s="62"/>
      <c r="U13" s="62"/>
      <c r="V13" s="310"/>
    </row>
    <row r="14" spans="5:27" ht="24.75" customHeight="1">
      <c r="E14" s="34"/>
      <c r="F14" s="529"/>
      <c r="G14" s="529"/>
      <c r="H14" s="529"/>
      <c r="I14" s="3"/>
      <c r="J14" s="35"/>
      <c r="K14" s="35"/>
      <c r="L14" s="35"/>
      <c r="M14" s="35"/>
      <c r="N14" s="35"/>
      <c r="O14" s="35"/>
      <c r="P14" s="35"/>
      <c r="Q14" s="35"/>
      <c r="R14" s="35"/>
      <c r="S14" s="35"/>
      <c r="T14" s="35"/>
      <c r="U14" s="35"/>
      <c r="V14" s="36"/>
    </row>
  </sheetData>
  <sheetProtection sheet="1" objects="1" scenarios="1"/>
  <dataConsolidate/>
  <mergeCells count="19">
    <mergeCell ref="F7:H8"/>
    <mergeCell ref="F14:H14"/>
    <mergeCell ref="E9:E11"/>
    <mergeCell ref="F10:F11"/>
    <mergeCell ref="G10:G11"/>
    <mergeCell ref="H10:H11"/>
    <mergeCell ref="F12:G12"/>
    <mergeCell ref="K10:K11"/>
    <mergeCell ref="F9:K9"/>
    <mergeCell ref="P10:P11"/>
    <mergeCell ref="L9:P9"/>
    <mergeCell ref="V9:V11"/>
    <mergeCell ref="L10:L11"/>
    <mergeCell ref="M10:M11"/>
    <mergeCell ref="N10:N11"/>
    <mergeCell ref="O10:O11"/>
    <mergeCell ref="Q9:U9"/>
    <mergeCell ref="Q10:U10"/>
    <mergeCell ref="J10:J11"/>
  </mergeCells>
  <dataValidations count="3">
    <dataValidation type="list" allowBlank="1" showInputMessage="1" showErrorMessage="1" sqref="T13:U13" xr:uid="{00000000-0002-0000-0600-000000000000}">
      <formula1>$L$1:$M$1</formula1>
    </dataValidation>
    <dataValidation type="decimal" allowBlank="1" showInputMessage="1" showErrorMessage="1" prompt="Enter the value without percentage (%) symbol (.e.g. to enter 10.00%, enter it as 10.00)" sqref="Q13:S13" xr:uid="{00000000-0002-0000-0600-000001000000}">
      <formula1>0</formula1>
      <formula2>100</formula2>
    </dataValidation>
    <dataValidation type="list" allowBlank="1" showInputMessage="1" showErrorMessage="1" sqref="J13 O13" xr:uid="{00000000-0002-0000-0600-000002000000}">
      <formula1>$AA$3:$AA$11</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7"/>
  </sheetPr>
  <dimension ref="B1:XFC16"/>
  <sheetViews>
    <sheetView showGridLines="0" topLeftCell="A6" zoomScale="85" zoomScaleNormal="85" workbookViewId="0">
      <selection activeCell="F16" sqref="F16"/>
    </sheetView>
  </sheetViews>
  <sheetFormatPr defaultColWidth="0" defaultRowHeight="14.4"/>
  <cols>
    <col min="1" max="1" width="2.6640625" customWidth="1"/>
    <col min="2" max="2" width="4.44140625" hidden="1" customWidth="1"/>
    <col min="3" max="3" width="4" hidden="1" customWidth="1"/>
    <col min="4" max="4" width="2.6640625" hidden="1" customWidth="1"/>
    <col min="5" max="5" width="7.109375" customWidth="1"/>
    <col min="6" max="6" width="35.6640625" customWidth="1"/>
    <col min="7" max="7" width="13.6640625" customWidth="1"/>
    <col min="8" max="9" width="20.6640625" customWidth="1"/>
    <col min="10"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4" width="20.6640625" hidden="1" customWidth="1"/>
    <col min="25" max="27" width="20.6640625" customWidth="1"/>
    <col min="28" max="28" width="4.44140625" customWidth="1"/>
    <col min="29" max="16383" width="1.88671875" hidden="1"/>
  </cols>
  <sheetData>
    <row r="1" spans="5:45" hidden="1">
      <c r="I1">
        <v>0</v>
      </c>
      <c r="AD1">
        <f>SUM(AC1:AC65531)</f>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124</v>
      </c>
      <c r="T9" s="443" t="s">
        <v>89</v>
      </c>
      <c r="U9" s="443" t="s">
        <v>12</v>
      </c>
      <c r="V9" s="443"/>
      <c r="W9" s="443" t="s">
        <v>13</v>
      </c>
      <c r="X9" s="443"/>
      <c r="Y9" s="443" t="s">
        <v>14</v>
      </c>
      <c r="Z9" s="443" t="s">
        <v>441</v>
      </c>
      <c r="AA9" s="521" t="s">
        <v>459</v>
      </c>
    </row>
    <row r="10" spans="5:45"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43"/>
      <c r="Z10" s="443"/>
      <c r="AA10" s="456"/>
    </row>
    <row r="11" spans="5:45"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27" t="s">
        <v>20</v>
      </c>
      <c r="X11" s="27" t="s">
        <v>21</v>
      </c>
      <c r="Y11" s="443"/>
      <c r="Z11" s="443"/>
      <c r="AA11" s="442"/>
    </row>
    <row r="12" spans="5:45" s="244" customFormat="1" ht="19.5" customHeight="1">
      <c r="E12" s="8" t="s">
        <v>72</v>
      </c>
      <c r="F12" s="531" t="s">
        <v>29</v>
      </c>
      <c r="G12" s="532"/>
      <c r="H12" s="245"/>
      <c r="I12" s="245"/>
      <c r="J12" s="245"/>
      <c r="K12" s="245"/>
      <c r="L12" s="245"/>
      <c r="M12" s="245"/>
      <c r="N12" s="245"/>
      <c r="O12" s="245"/>
      <c r="P12" s="245"/>
      <c r="Q12" s="245"/>
      <c r="R12" s="245"/>
      <c r="S12" s="245"/>
      <c r="T12" s="245"/>
      <c r="U12" s="245"/>
      <c r="V12" s="245"/>
      <c r="W12" s="245"/>
      <c r="X12" s="245"/>
      <c r="Y12" s="245"/>
      <c r="Z12" s="245"/>
      <c r="AA12" s="246"/>
    </row>
    <row r="13" spans="5:45" s="10" customFormat="1" ht="18"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3"/>
      <c r="AC13" s="10">
        <f>IF(SUM(H13:Y13)&gt;0,1,0)</f>
        <v>0</v>
      </c>
      <c r="AD13" s="10" t="str">
        <f>IF(COUNT(H15:$Y$14995)=0,"",SUM(AC1:AC65533))</f>
        <v/>
      </c>
    </row>
    <row r="14" spans="5:45" s="244" customFormat="1" ht="25.5" customHeight="1">
      <c r="E14" s="241"/>
      <c r="F14" s="242"/>
      <c r="G14" s="242"/>
      <c r="H14" s="242"/>
      <c r="I14" s="242"/>
      <c r="J14" s="242"/>
      <c r="K14" s="242"/>
      <c r="L14" s="242"/>
      <c r="M14" s="242"/>
      <c r="N14" s="242"/>
      <c r="O14" s="242"/>
      <c r="P14" s="242"/>
      <c r="Q14" s="242"/>
      <c r="R14" s="242"/>
      <c r="S14" s="242"/>
      <c r="T14" s="242"/>
      <c r="U14" s="242"/>
      <c r="V14" s="242"/>
      <c r="W14" s="242"/>
      <c r="X14" s="242"/>
      <c r="Y14" s="242"/>
      <c r="Z14" s="242"/>
      <c r="AA14" s="243"/>
    </row>
    <row r="15" spans="5:45" ht="24.9" hidden="1" customHeight="1">
      <c r="E15" s="11"/>
      <c r="F15" s="12"/>
      <c r="G15" s="12"/>
      <c r="H15" s="12"/>
      <c r="I15" s="165"/>
      <c r="J15" s="165"/>
      <c r="K15" s="165"/>
      <c r="L15" s="12"/>
      <c r="M15" s="12"/>
      <c r="N15" s="12"/>
      <c r="O15" s="12"/>
      <c r="P15" s="12"/>
      <c r="Q15" s="12"/>
      <c r="R15" s="12"/>
      <c r="S15" s="12"/>
      <c r="T15" s="12"/>
      <c r="U15" s="12"/>
      <c r="V15" s="12"/>
      <c r="W15" s="12"/>
      <c r="X15" s="12"/>
      <c r="Y15" s="36"/>
    </row>
    <row r="16" spans="5:45" ht="20.100000000000001" customHeight="1">
      <c r="E16" s="104"/>
      <c r="F16" s="51" t="s">
        <v>392</v>
      </c>
      <c r="G16" s="51" t="s">
        <v>19</v>
      </c>
      <c r="H16" s="44" t="str">
        <f>+IFERROR(IF(COUNT(H14:H15),ROUND(SUM(H14:H15),0),""),"")</f>
        <v/>
      </c>
      <c r="I16" s="44" t="str">
        <f>+IFERROR(IF(COUNT(I14:I15),ROUND(SUM(I14:I15),0),""),"")</f>
        <v/>
      </c>
      <c r="J16" s="44" t="str">
        <f>+IFERROR(IF(COUNT(J14:J15),ROUND(SUM(J14:J15),0),""),"")</f>
        <v/>
      </c>
      <c r="K16" s="37" t="str">
        <f>+IFERROR(IF(COUNT(H16:J16),ROUND(SUM(H16:J16),0),""),"")</f>
        <v/>
      </c>
      <c r="L16" s="14" t="str">
        <f>+IFERROR(IF(COUNT(K16),ROUND(K16/'Shareholding Pattern'!$L$78*100,2),""),0)</f>
        <v/>
      </c>
      <c r="M16" s="29" t="str">
        <f>+IFERROR(IF(COUNT(M14:M15),ROUND(SUM(M14:M15),0),""),"")</f>
        <v/>
      </c>
      <c r="N16" s="29" t="str">
        <f>+IFERROR(IF(COUNT(N14:N15),ROUND(SUM(N14:N15),0),""),"")</f>
        <v/>
      </c>
      <c r="O16" s="42" t="str">
        <f>+IFERROR(IF(COUNT(M16:N16),ROUND(SUM(M16,N16),2),""),"")</f>
        <v/>
      </c>
      <c r="P16" s="14" t="str">
        <f>+IFERROR(IF(COUNT(O16),ROUND(O16/('Shareholding Pattern'!$P$79)*100,2),""),0)</f>
        <v/>
      </c>
      <c r="Q16" s="44" t="str">
        <f>+IFERROR(IF(COUNT(Q14:Q15),ROUND(SUM(Q14:Q15),0),""),"")</f>
        <v/>
      </c>
      <c r="R16" s="44" t="str">
        <f>+IFERROR(IF(COUNT(R14:R15),ROUND(SUM(R14:R15),0),""),"")</f>
        <v/>
      </c>
      <c r="S16" s="39" t="str">
        <f>+IFERROR(IF(COUNT(Q16:R16),ROUND(SUM(Q16:R16),0),""),"")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1">
    <mergeCell ref="AA9:AA11"/>
    <mergeCell ref="E9:E11"/>
    <mergeCell ref="F9:F11"/>
    <mergeCell ref="G9:G11"/>
    <mergeCell ref="H9:H11"/>
    <mergeCell ref="I9:I11"/>
    <mergeCell ref="Z9:Z11"/>
    <mergeCell ref="Q9:Q11"/>
    <mergeCell ref="R9:R11"/>
    <mergeCell ref="U9:V10"/>
    <mergeCell ref="W9:X10"/>
    <mergeCell ref="Y9:Y11"/>
    <mergeCell ref="T9:T11"/>
    <mergeCell ref="S9:S11"/>
    <mergeCell ref="F12:G12"/>
    <mergeCell ref="M10:O10"/>
    <mergeCell ref="P10:P11"/>
    <mergeCell ref="J9:J11"/>
    <mergeCell ref="K9:K11"/>
    <mergeCell ref="L9:L11"/>
    <mergeCell ref="M9:P9"/>
  </mergeCells>
  <dataValidations count="7">
    <dataValidation type="whole" operator="lessThanOrEqual" allowBlank="1" showInputMessage="1" showErrorMessage="1" sqref="Y13" xr:uid="{00000000-0002-0000-0700-000000000000}">
      <formula1>K13</formula1>
    </dataValidation>
    <dataValidation type="whole" operator="lessThanOrEqual" allowBlank="1" showInputMessage="1" showErrorMessage="1" sqref="U13" xr:uid="{00000000-0002-0000-0700-000001000000}">
      <formula1>H13</formula1>
    </dataValidation>
    <dataValidation type="whole" operator="lessThanOrEqual" allowBlank="1" showInputMessage="1" showErrorMessage="1" sqref="W13" xr:uid="{00000000-0002-0000-0700-000002000000}">
      <formula1>H13</formula1>
    </dataValidation>
    <dataValidation type="textLength" operator="equal" allowBlank="1" showInputMessage="1" showErrorMessage="1" prompt="[A-Z][A-Z][A-Z][A-Z][A-Z][0-9][0-9][0-9][0-9][A-Z]_x000a__x000a_In absence of PAN write : ZZZZZ9999Z" sqref="G13" xr:uid="{00000000-0002-0000-0700-000003000000}">
      <formula1>10</formula1>
    </dataValidation>
    <dataValidation type="whole" operator="greaterThanOrEqual" allowBlank="1" showInputMessage="1" showErrorMessage="1" sqref="Q13:R13 H13:J13 M13:N13" xr:uid="{00000000-0002-0000-0700-000004000000}">
      <formula1>0</formula1>
    </dataValidation>
    <dataValidation type="decimal" operator="lessThanOrEqual" allowBlank="1" showInputMessage="1" showErrorMessage="1" sqref="L13" xr:uid="{00000000-0002-0000-0700-000005000000}">
      <formula1>1</formula1>
    </dataValidation>
    <dataValidation type="list" allowBlank="1" showInputMessage="1" showErrorMessage="1" sqref="AA13" xr:uid="{00000000-0002-0000-0700-000006000000}">
      <formula1>$AR$2:$AS$2</formula1>
    </dataValidation>
  </dataValidations>
  <hyperlinks>
    <hyperlink ref="G16" location="'Shareholding Pattern'!F15" display="Total" xr:uid="{00000000-0004-0000-0700-000000000000}"/>
    <hyperlink ref="F16" location="'Shareholding Pattern'!F15" display="Total" xr:uid="{00000000-0004-0000-0700-000001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7"/>
  </sheetPr>
  <dimension ref="A1:XFC16"/>
  <sheetViews>
    <sheetView showGridLines="0" topLeftCell="A6" zoomScale="85" zoomScaleNormal="85" workbookViewId="0">
      <selection activeCell="F16" sqref="F16"/>
    </sheetView>
  </sheetViews>
  <sheetFormatPr defaultColWidth="0" defaultRowHeight="14.4"/>
  <cols>
    <col min="1" max="1" width="2" customWidth="1"/>
    <col min="2" max="2" width="1.5546875" hidden="1" customWidth="1"/>
    <col min="3" max="3" width="1.6640625" hidden="1" customWidth="1"/>
    <col min="4" max="4" width="2.33203125" hidden="1" customWidth="1"/>
    <col min="5" max="5" width="7.109375" customWidth="1"/>
    <col min="6" max="6" width="35.6640625" customWidth="1"/>
    <col min="7" max="7" width="13.6640625" customWidth="1"/>
    <col min="8" max="9" width="20.6640625" customWidth="1"/>
    <col min="10" max="10" width="20.6640625" hidden="1" customWidth="1"/>
    <col min="11" max="13" width="20.6640625" customWidth="1"/>
    <col min="14" max="14" width="20.6640625" hidden="1" customWidth="1"/>
    <col min="15" max="16" width="20.6640625" customWidth="1"/>
    <col min="17" max="19" width="20.6640625" hidden="1" customWidth="1"/>
    <col min="20" max="20" width="20.6640625" customWidth="1"/>
    <col min="21" max="24" width="20.6640625" hidden="1" customWidth="1"/>
    <col min="25" max="27" width="20.6640625" customWidth="1"/>
    <col min="28" max="28" width="4.109375" customWidth="1"/>
    <col min="29" max="16383" width="1.88671875" hidden="1"/>
    <col min="16384" max="16384" width="5.10937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c r="AR7" t="s">
        <v>335</v>
      </c>
    </row>
    <row r="8" spans="5:45">
      <c r="AR8" t="s">
        <v>336</v>
      </c>
    </row>
    <row r="9" spans="5:45" ht="29.25" customHeight="1">
      <c r="E9" s="521" t="s">
        <v>119</v>
      </c>
      <c r="F9" s="443" t="s">
        <v>118</v>
      </c>
      <c r="G9" s="443" t="s">
        <v>1</v>
      </c>
      <c r="H9" s="443" t="s">
        <v>3</v>
      </c>
      <c r="I9" s="443" t="s">
        <v>4</v>
      </c>
      <c r="J9" s="443" t="s">
        <v>5</v>
      </c>
      <c r="K9" s="443" t="s">
        <v>6</v>
      </c>
      <c r="L9" s="443" t="s">
        <v>7</v>
      </c>
      <c r="M9" s="443" t="s">
        <v>8</v>
      </c>
      <c r="N9" s="443"/>
      <c r="O9" s="443"/>
      <c r="P9" s="443"/>
      <c r="Q9" s="443" t="s">
        <v>9</v>
      </c>
      <c r="R9" s="521" t="s">
        <v>447</v>
      </c>
      <c r="S9" s="521" t="s">
        <v>116</v>
      </c>
      <c r="T9" s="443" t="s">
        <v>89</v>
      </c>
      <c r="U9" s="443" t="s">
        <v>12</v>
      </c>
      <c r="V9" s="443"/>
      <c r="W9" s="443" t="s">
        <v>13</v>
      </c>
      <c r="X9" s="443"/>
      <c r="Y9" s="443" t="s">
        <v>14</v>
      </c>
      <c r="Z9" s="443" t="s">
        <v>441</v>
      </c>
      <c r="AA9" s="521" t="s">
        <v>459</v>
      </c>
      <c r="AR9" t="s">
        <v>337</v>
      </c>
    </row>
    <row r="10" spans="5:45" ht="31.5" customHeight="1">
      <c r="E10" s="456"/>
      <c r="F10" s="443"/>
      <c r="G10" s="443"/>
      <c r="H10" s="443"/>
      <c r="I10" s="443"/>
      <c r="J10" s="443"/>
      <c r="K10" s="443"/>
      <c r="L10" s="443"/>
      <c r="M10" s="443" t="s">
        <v>15</v>
      </c>
      <c r="N10" s="443"/>
      <c r="O10" s="443"/>
      <c r="P10" s="443" t="s">
        <v>16</v>
      </c>
      <c r="Q10" s="443"/>
      <c r="R10" s="456"/>
      <c r="S10" s="456"/>
      <c r="T10" s="443"/>
      <c r="U10" s="443"/>
      <c r="V10" s="443"/>
      <c r="W10" s="443"/>
      <c r="X10" s="443"/>
      <c r="Y10" s="443"/>
      <c r="Z10" s="443"/>
      <c r="AA10" s="456"/>
      <c r="AR10" t="s">
        <v>338</v>
      </c>
    </row>
    <row r="11" spans="5:45" ht="78.75" customHeight="1">
      <c r="E11" s="442"/>
      <c r="F11" s="443"/>
      <c r="G11" s="443"/>
      <c r="H11" s="443"/>
      <c r="I11" s="443"/>
      <c r="J11" s="443"/>
      <c r="K11" s="443"/>
      <c r="L11" s="443"/>
      <c r="M11" s="27" t="s">
        <v>17</v>
      </c>
      <c r="N11" s="27" t="s">
        <v>18</v>
      </c>
      <c r="O11" s="27" t="s">
        <v>19</v>
      </c>
      <c r="P11" s="443"/>
      <c r="Q11" s="443"/>
      <c r="R11" s="442"/>
      <c r="S11" s="442"/>
      <c r="T11" s="443"/>
      <c r="U11" s="27" t="s">
        <v>20</v>
      </c>
      <c r="V11" s="27" t="s">
        <v>21</v>
      </c>
      <c r="W11" s="27" t="s">
        <v>20</v>
      </c>
      <c r="X11" s="27" t="s">
        <v>21</v>
      </c>
      <c r="Y11" s="443"/>
      <c r="Z11" s="443"/>
      <c r="AA11" s="442"/>
      <c r="AR11" t="s">
        <v>339</v>
      </c>
    </row>
    <row r="12" spans="5:45" ht="24.75" customHeight="1">
      <c r="E12" s="8" t="s">
        <v>73</v>
      </c>
      <c r="F12" s="43" t="s">
        <v>31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1.75" hidden="1" customHeight="1">
      <c r="E13" s="53"/>
      <c r="F13" s="9"/>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7"/>
      <c r="AA13" s="265"/>
      <c r="AC13" s="10">
        <f>IF(SUM(H13:Y13)&gt;0,1,0)</f>
        <v>0</v>
      </c>
      <c r="AD13" s="10" t="str">
        <f>IF(COUNT(H15:$Y$14999)=0,"",SUM(AC1:AC65533))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0">
    <mergeCell ref="K9:K11"/>
    <mergeCell ref="L9:L11"/>
    <mergeCell ref="M9:P9"/>
    <mergeCell ref="AA9:AA11"/>
    <mergeCell ref="Z9:Z11"/>
    <mergeCell ref="U9:V10"/>
    <mergeCell ref="W9:X10"/>
    <mergeCell ref="Y9:Y11"/>
    <mergeCell ref="T9:T11"/>
    <mergeCell ref="S9:S11"/>
    <mergeCell ref="Q9:Q11"/>
    <mergeCell ref="R9:R11"/>
    <mergeCell ref="M10:O10"/>
    <mergeCell ref="P10:P11"/>
    <mergeCell ref="J9:J11"/>
    <mergeCell ref="E9:E11"/>
    <mergeCell ref="F9:F11"/>
    <mergeCell ref="G9:G11"/>
    <mergeCell ref="H9:H11"/>
    <mergeCell ref="I9:I11"/>
  </mergeCells>
  <dataValidations count="6">
    <dataValidation type="whole" operator="lessThanOrEqual" allowBlank="1" showInputMessage="1" showErrorMessage="1" sqref="W13" xr:uid="{00000000-0002-0000-0800-000000000000}">
      <formula1>H13</formula1>
    </dataValidation>
    <dataValidation type="whole" operator="lessThanOrEqual" allowBlank="1" showInputMessage="1" showErrorMessage="1" sqref="U13" xr:uid="{00000000-0002-0000-0800-000001000000}">
      <formula1>H13</formula1>
    </dataValidation>
    <dataValidation type="whole" operator="lessThanOrEqual" allowBlank="1" showInputMessage="1" showErrorMessage="1" sqref="Y13" xr:uid="{00000000-0002-0000-0800-000002000000}">
      <formula1>K13</formula1>
    </dataValidation>
    <dataValidation type="textLength" operator="equal" allowBlank="1" showInputMessage="1" showErrorMessage="1" prompt="[A-Z][A-Z][A-Z][A-Z][A-Z][0-9][0-9][0-9][0-9][A-Z]_x000a__x000a_In absence of PAN write : ZZZZZ9999Z" sqref="G13" xr:uid="{00000000-0002-0000-0800-000003000000}">
      <formula1>10</formula1>
    </dataValidation>
    <dataValidation type="whole" operator="greaterThanOrEqual" allowBlank="1" showInputMessage="1" showErrorMessage="1" sqref="Q13:R13 M13:N13 H13:J13" xr:uid="{00000000-0002-0000-0800-000004000000}">
      <formula1>0</formula1>
    </dataValidation>
    <dataValidation type="list" allowBlank="1" showInputMessage="1" showErrorMessage="1" sqref="AA13" xr:uid="{00000000-0002-0000-0800-000005000000}">
      <formula1>$AR$2:$AS$2</formula1>
    </dataValidation>
  </dataValidations>
  <hyperlinks>
    <hyperlink ref="G16" location="'Shareholding Pattern'!F16" display="Total" xr:uid="{00000000-0004-0000-0800-000000000000}"/>
    <hyperlink ref="F16" location="'Shareholding Pattern'!F16" display="Total" xr:uid="{00000000-0004-0000-0800-000001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5</vt:i4>
      </vt:variant>
    </vt:vector>
  </HeadingPairs>
  <TitlesOfParts>
    <vt:vector size="63" baseType="lpstr">
      <vt:lpstr>Index</vt:lpstr>
      <vt:lpstr>GeneralInfo</vt:lpstr>
      <vt:lpstr>Declaration</vt:lpstr>
      <vt:lpstr>Summary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Bodies Corporate</vt:lpstr>
      <vt:lpstr>Foreign Companies</vt:lpstr>
      <vt:lpstr>Foreign Nationals</vt:lpstr>
      <vt:lpstr>Non Resident Indians (NRIs)</vt:lpstr>
      <vt:lpstr>Investor Education</vt:lpstr>
      <vt:lpstr>Trusts where any person</vt:lpstr>
      <vt:lpstr>Relatives of promoters</vt:lpstr>
      <vt:lpstr>Key Managerial Personnel</vt:lpstr>
      <vt:lpstr>Directors and their relatives</vt:lpstr>
      <vt:lpstr>Associate companies_Subsidiar</vt:lpstr>
      <vt:lpstr>Shareholding by Companies</vt:lpstr>
      <vt:lpstr>State Government_Governor</vt:lpstr>
      <vt:lpstr>CG&amp;SG&amp;PI</vt:lpstr>
      <vt:lpstr>Other_Insti (Foreign)</vt:lpstr>
      <vt:lpstr>Other_Insti</vt:lpstr>
      <vt:lpstr>Foreign Portfolio Category II</vt:lpstr>
      <vt:lpstr>Sovereign Wealth(Foreign)</vt:lpstr>
      <vt:lpstr>Foreign Direct Investment</vt:lpstr>
      <vt:lpstr>Other Financial Institutions</vt:lpstr>
      <vt:lpstr>Sovereign Wealth(Domestic)</vt:lpstr>
      <vt:lpstr>AssetReconstruct</vt:lpstr>
      <vt:lpstr>Pension</vt:lpstr>
      <vt:lpstr>Indivisual(aI)</vt:lpstr>
      <vt:lpstr>Indivisual(aII)</vt:lpstr>
      <vt:lpstr>NBFC</vt:lpstr>
      <vt:lpstr>EmpTrust</vt:lpstr>
      <vt:lpstr>OD</vt:lpstr>
      <vt:lpstr>Other_NonInsti</vt:lpstr>
      <vt:lpstr>Annexure B</vt:lpstr>
      <vt:lpstr>Taxonomy</vt:lpstr>
      <vt:lpstr>DRHolder</vt:lpstr>
      <vt:lpstr>EBT</vt:lpstr>
      <vt:lpstr>Unclaimed_Prom</vt:lpstr>
      <vt:lpstr>TextBlock</vt:lpstr>
      <vt:lpstr>PAC_Public</vt:lpstr>
      <vt:lpstr>Unclaimed_Public</vt:lpstr>
      <vt:lpstr>AR</vt:lpstr>
      <vt:lpstr>half</vt:lpstr>
      <vt:lpstr>pre</vt:lpstr>
      <vt:lpstr>y2\</vt:lpstr>
      <vt:lpstr>yy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MANOVA DIVINE</cp:lastModifiedBy>
  <cp:lastPrinted>2016-09-08T06:44:45Z</cp:lastPrinted>
  <dcterms:created xsi:type="dcterms:W3CDTF">2015-12-16T12:56:50Z</dcterms:created>
  <dcterms:modified xsi:type="dcterms:W3CDTF">2025-01-08T10:01:19Z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453d65e9-b093-4875-948b-4ddf8b5dd178</vt:lpwstr>
  </property>
</Properties>
</file>